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FI_Investor_Relation\001_Investor_Relations\Abschlüsse\12_GJ_1617\2_H1\7_Web\Zahlen\"/>
    </mc:Choice>
  </mc:AlternateContent>
  <bookViews>
    <workbookView xWindow="840" yWindow="945" windowWidth="9060" windowHeight="6315"/>
  </bookViews>
  <sheets>
    <sheet name="CF E" sheetId="11" r:id="rId1"/>
    <sheet name="Bilanzanalyse" sheetId="7" state="hidden" r:id="rId2"/>
  </sheets>
  <calcPr calcId="152511"/>
  <customWorkbookViews>
    <customWorkbookView name="Sven Hamann - Persönliche Ansicht" guid="{A7F812C1-3FEF-405B-AD8C-14066A7862AF}" mergeInterval="0" personalView="1" maximized="1" windowWidth="1276" windowHeight="823" activeSheetId="1" showComments="commIndAndComment"/>
    <customWorkbookView name="Maik Pülmanns - Persönliche Ansicht" guid="{0814364A-BF0C-401E-9DEB-9CEC23E9B6DF}" mergeInterval="0" personalView="1" maximized="1" windowWidth="1020" windowHeight="569" activeSheetId="1"/>
  </customWorkbookViews>
</workbook>
</file>

<file path=xl/calcChain.xml><?xml version="1.0" encoding="utf-8"?>
<calcChain xmlns="http://schemas.openxmlformats.org/spreadsheetml/2006/main">
  <c r="A10" i="7" l="1"/>
  <c r="A12" i="7"/>
  <c r="A14" i="7"/>
  <c r="A13" i="7"/>
  <c r="A11" i="7"/>
  <c r="A8" i="7"/>
  <c r="A7" i="7"/>
  <c r="A6" i="7"/>
  <c r="A5" i="7"/>
  <c r="A4" i="7"/>
  <c r="A3" i="7"/>
  <c r="A2" i="7"/>
  <c r="E2" i="7" s="1"/>
  <c r="D11" i="7"/>
  <c r="D10" i="7"/>
  <c r="D14" i="7"/>
  <c r="D7" i="7"/>
  <c r="D2" i="7"/>
  <c r="D9" i="7"/>
  <c r="D12" i="7"/>
  <c r="E9" i="7"/>
  <c r="E12" i="7" l="1"/>
  <c r="E11" i="7"/>
  <c r="E10" i="7"/>
  <c r="E7" i="7"/>
  <c r="E14" i="7"/>
</calcChain>
</file>

<file path=xl/sharedStrings.xml><?xml version="1.0" encoding="utf-8"?>
<sst xmlns="http://schemas.openxmlformats.org/spreadsheetml/2006/main" count="81" uniqueCount="80">
  <si>
    <t>Immaterielle Vermögenswerte</t>
  </si>
  <si>
    <t>Sachanlagen</t>
  </si>
  <si>
    <t>Andere langfristige Rückstellungen</t>
  </si>
  <si>
    <t>Kurzfristige Rückstellungen</t>
  </si>
  <si>
    <t>Kurzfristige finanzielle Verbindlichkeiten</t>
  </si>
  <si>
    <t>Verbindlichkeiten aus Lieferungen und Leistungen</t>
  </si>
  <si>
    <t>Forderungen aus Lieferungen und Leistungen</t>
  </si>
  <si>
    <t>Kurzfristige abgegrenzte Verbindlichkeiten</t>
  </si>
  <si>
    <t>Forderungen gegen nahe stehende Unternehmen</t>
  </si>
  <si>
    <t>Geschäfts- oder Firmenwert</t>
  </si>
  <si>
    <t>Sonstige kurzfristige finanzielle Vermögenswerte</t>
  </si>
  <si>
    <t>Sonstige kurzfristige nicht-finanzielle Vermögenswerte</t>
  </si>
  <si>
    <t>Sonstige kurzfristige nicht-finanzielle Verbindlichkeiten</t>
  </si>
  <si>
    <t>CZM AG: Umstellung Lieferantenzahlungen auf tägliche Zahlungen nach Fälligkeit ab Q1 2012 (-3,9 Mio.)</t>
  </si>
  <si>
    <t>Abw. Dec./ Sep</t>
  </si>
  <si>
    <t>Zugang IMEX 7,432 Mio.</t>
  </si>
  <si>
    <t>Zugang IMEX 5,551 Mio.</t>
  </si>
  <si>
    <t>Zugang CZM AG 4,0 Mio. vor Afa (hauptsächlich Olymp ca. 3,2 Mio.); Übernahme Mietgeräte bei CZM VG aus Umlaufvermögen (+1,2 Mio.)</t>
  </si>
  <si>
    <t>hierin enthalten 2,9 Mio. Alcon-Lizenzen, Cash-Zahlung erfolgt erst im Januar</t>
  </si>
  <si>
    <t xml:space="preserve">v.a. Umsatzanstieg Q1 CZM AG (Umsatz je Quartal: GJ 10/11 --&gt; 113 Mio., Q1 11/12 --&gt; 141 Mio.)  </t>
  </si>
  <si>
    <t>Devisentermingeschäfte CZM AG +3,3 Mio. EUR, Reduzierung ausstehende Checks USA aufgrund von Lieferantenzahlungen -0,6 Mio.</t>
  </si>
  <si>
    <t>Differenz</t>
  </si>
  <si>
    <t>IMEX earn out Anteil +2,218 Mio.; Kompensation durch CZM AG (-915 TEUR ATZ, -142 TEUR Verbrauch ERA RST und sonstiges)</t>
  </si>
  <si>
    <t>davon
 erklärt</t>
  </si>
  <si>
    <t>Begründung</t>
  </si>
  <si>
    <t>Anstieg aus CZM Inc. aufgrund der Umgliederung der Kreditkartenforderungen von kurzf. Nicht-finanz. Vw in kurzf. Finanz. Vermögenswerte (+1,3 Mio.). Anstieg CZM AG (+0,3 Mio.) für Zinsabgrenzungen (COBA + HVB)</t>
  </si>
  <si>
    <t xml:space="preserve">CZM AG: Lohnsteuerverbindlichkeiten +2,0 Mio. (Prämienzahlung 31.12.) , Lizenzen Alcon +2,2 Mio. Erhaltene Anzahlungen -1,0 Mio.,
CZM VG: Erhöhung "erhaltene Anzahlungen" und Lohnsteuerverbindlichkeiten zum 31.12. (+0,6 Mio.)
CZM Inc: Service-RST (+0,5 Mio.), abgegrenzter Service-Ertrag (+0,4 Mio.)
CZM Japan: Bonuszahlung Dez 11 (+0,4 Mio.), Kundenvorauszahlungen OPMI Lumera + Vario (+0,5 Mio.), U-Anteil soziale Sicherheit (+0,2 Mio.)
CZM Spanien: abgegrenter Ertrag (+0,3 Mio.) </t>
  </si>
  <si>
    <t xml:space="preserve">Kompensation des Umgliederungseffektes USA durch CZM F (+0,6 Mio., u.a. UST, ARAP), CZM AG (+0,4 Mio.) </t>
  </si>
  <si>
    <t>IMEX earn out Anteil +2,149 Mio., Abgrenzung KöSteuer +1,5 Mio. (CZM AG), RST für Gewährleistungen pauschal +0,55 Mio. (CZM AG), Konzernrückstellung Q1 für Projekttehmen +0,85 Mio., Auflösung RST für Bonuszahlung im Dezember + RST-Bildung für geschätzte Logistikosten (CZM Japan), Zuführung RST CZM Inc. für Ferien, Warenrückgabe und Gewährleistung</t>
  </si>
  <si>
    <t>Auszahlung Renumeration für FY 10/11 CZM VG -0,8 Mio. (hier auch Reduzierung RST für ausstehende Rechnung enthalten) und USA -3,1 Mio. (u.a. MBO-Bonus, Super-Bonus); z.T. Kompensation/ Anstieg durch unterjährige Rechnungsabgrenzungen + Risiken CZM AG +1,36 Mio. (davon 0,6 Mio. Konzern-RST bzw. 0,3 Mio. CZM-Verbundene, die im Konzern wieder eliminiert werden); CZM SAS + FCI -04 Mio. Rückgang Personalverbindlichkeiten aufgrund erfolgter Bonuszahlung im Dez 11</t>
  </si>
  <si>
    <t>Cash flows from operating activities:</t>
  </si>
  <si>
    <t>Consolidated statement of cash flows (IFRS)</t>
  </si>
  <si>
    <t>Net cash provided by / (used in) operating activities</t>
  </si>
  <si>
    <t>Cash flows from investing activities::</t>
  </si>
  <si>
    <t>Net cash provided by / (used in) investing activities</t>
  </si>
  <si>
    <t>Cash flows from financing activities:</t>
  </si>
  <si>
    <t>Net cash provided by / (used in) financing activities</t>
  </si>
  <si>
    <t>Effect of exchange rate fluctuation on cash and cash equivalents</t>
  </si>
  <si>
    <t>Net increase / (decrease)  in cash and cash equivalents</t>
  </si>
  <si>
    <t>Cash and cash equivalents, beginning of reporting period</t>
  </si>
  <si>
    <t>Cash and cash equivalents, end of reporting period</t>
  </si>
  <si>
    <t>€ k</t>
  </si>
  <si>
    <t>The following notes are an integral part of the unaudited consolidated financial statements.</t>
  </si>
  <si>
    <t>Consolidated profit</t>
  </si>
  <si>
    <t>Income taxes</t>
  </si>
  <si>
    <t>Adjustments to reconcile consolidated profit to net cash 
provided by / (used in) operating activities</t>
  </si>
  <si>
    <t>Interest income / expenses</t>
  </si>
  <si>
    <t>Results from investments accounted for using the equity method</t>
  </si>
  <si>
    <t>Depreciation and amortisation</t>
  </si>
  <si>
    <t xml:space="preserve">Gains / losses on disposal of fixed assets </t>
  </si>
  <si>
    <t>Interest received</t>
  </si>
  <si>
    <t>Interest paid</t>
  </si>
  <si>
    <t>Refunded income taxes</t>
  </si>
  <si>
    <t>Income taxes paid</t>
  </si>
  <si>
    <t>Changes in working capital:</t>
  </si>
  <si>
    <t>Trade receivables</t>
  </si>
  <si>
    <t>Inventories</t>
  </si>
  <si>
    <t>Other assets</t>
  </si>
  <si>
    <t>Trade payables</t>
  </si>
  <si>
    <t>Provisions and financial liabilities</t>
  </si>
  <si>
    <t>Other liabilities</t>
  </si>
  <si>
    <t>Total adjustments</t>
  </si>
  <si>
    <t>Investment in property, plant and equipment</t>
  </si>
  <si>
    <t>Investment in other intangible assets</t>
  </si>
  <si>
    <t>Proceeds from fixed assets</t>
  </si>
  <si>
    <t>Purchase of investments accounted for using the equity method and assets</t>
  </si>
  <si>
    <t>Payments for other loans</t>
  </si>
  <si>
    <t>Proceeds from fixed-term deposits</t>
  </si>
  <si>
    <t>Proceeds from / (repayment of) current liabilities to banks</t>
  </si>
  <si>
    <t>Proceeds from / (repayment of) non-current liabilities to banks</t>
  </si>
  <si>
    <t>(Increase) / decrease in treasury receivables</t>
  </si>
  <si>
    <t>Increase / (decrease) in treasury payables</t>
  </si>
  <si>
    <t>Increase / (decrease) in liabilities due to finance lease</t>
  </si>
  <si>
    <t>Result from disposal of philic IOL business Aaren Inc.</t>
  </si>
  <si>
    <t>Proceeds from disposal of philic IOL business Aaren Inc.</t>
  </si>
  <si>
    <t>from 1 October 2016 to 31 March 2017</t>
  </si>
  <si>
    <t>Proceeds from capital increase</t>
  </si>
  <si>
    <t>Purchase of shares in affiliated non-consolidated companies</t>
  </si>
  <si>
    <t>2016/17
1 Oct 16 to 31 Mar 17</t>
  </si>
  <si>
    <t>2015/16
1 Oct 15 to 31 Mar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</si>
</sst>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;&quot;-    &quot;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Georgia"/>
      <family val="1"/>
    </font>
    <font>
      <b/>
      <sz val="14"/>
      <name val="Arial"/>
      <family val="2"/>
    </font>
    <font>
      <sz val="7"/>
      <name val="Arial"/>
      <family val="2"/>
    </font>
    <font>
      <b/>
      <sz val="6"/>
      <color rgb="FF009FE3"/>
      <name val="Arial"/>
      <family val="2"/>
    </font>
    <font>
      <sz val="6"/>
      <color rgb="FF009FE3"/>
      <name val="Arial"/>
      <family val="2"/>
    </font>
    <font>
      <sz val="6"/>
      <name val="Arial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3" fontId="0" fillId="0" borderId="1" xfId="0" applyNumberFormat="1" applyBorder="1" applyAlignment="1">
      <alignment vertical="top"/>
    </xf>
    <xf numFmtId="3" fontId="0" fillId="0" borderId="1" xfId="0" applyNumberFormat="1" applyBorder="1" applyAlignment="1">
      <alignment vertical="top" wrapText="1"/>
    </xf>
    <xf numFmtId="3" fontId="0" fillId="2" borderId="1" xfId="0" applyNumberFormat="1" applyFill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3" fontId="4" fillId="0" borderId="1" xfId="0" applyNumberFormat="1" applyFont="1" applyBorder="1" applyAlignment="1">
      <alignment vertical="top"/>
    </xf>
    <xf numFmtId="3" fontId="0" fillId="0" borderId="1" xfId="0" applyNumberFormat="1" applyBorder="1" applyAlignment="1">
      <alignment horizontal="right" vertical="top"/>
    </xf>
    <xf numFmtId="3" fontId="0" fillId="2" borderId="1" xfId="0" applyNumberFormat="1" applyFill="1" applyBorder="1" applyAlignment="1">
      <alignment horizontal="right" vertical="top"/>
    </xf>
    <xf numFmtId="3" fontId="0" fillId="0" borderId="1" xfId="0" applyNumberFormat="1" applyFill="1" applyBorder="1" applyAlignment="1">
      <alignment horizontal="right" vertical="top"/>
    </xf>
    <xf numFmtId="0" fontId="2" fillId="0" borderId="0" xfId="0" applyFont="1"/>
    <xf numFmtId="0" fontId="2" fillId="0" borderId="0" xfId="0" applyFont="1" applyAlignment="1">
      <alignment wrapText="1"/>
    </xf>
    <xf numFmtId="0" fontId="5" fillId="3" borderId="0" xfId="1" applyFont="1" applyFill="1" applyAlignment="1"/>
    <xf numFmtId="0" fontId="6" fillId="3" borderId="0" xfId="1" applyFont="1" applyFill="1" applyAlignment="1">
      <alignment horizontal="left"/>
    </xf>
    <xf numFmtId="0" fontId="6" fillId="3" borderId="0" xfId="1" applyFont="1" applyFill="1" applyAlignment="1">
      <alignment horizontal="right"/>
    </xf>
    <xf numFmtId="0" fontId="1" fillId="3" borderId="0" xfId="1" applyFill="1" applyAlignment="1"/>
    <xf numFmtId="0" fontId="6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right"/>
    </xf>
    <xf numFmtId="0" fontId="7" fillId="3" borderId="3" xfId="1" applyFont="1" applyFill="1" applyBorder="1" applyAlignment="1">
      <alignment horizontal="left" vertical="center"/>
    </xf>
    <xf numFmtId="0" fontId="1" fillId="3" borderId="0" xfId="1" applyFont="1" applyFill="1" applyAlignment="1"/>
    <xf numFmtId="0" fontId="11" fillId="0" borderId="6" xfId="1" applyFont="1" applyBorder="1" applyAlignment="1">
      <alignment vertical="center"/>
    </xf>
    <xf numFmtId="0" fontId="9" fillId="0" borderId="4" xfId="1" applyFont="1" applyBorder="1" applyAlignment="1">
      <alignment horizontal="right"/>
    </xf>
    <xf numFmtId="0" fontId="10" fillId="0" borderId="5" xfId="1" applyFont="1" applyBorder="1" applyAlignment="1">
      <alignment horizontal="right"/>
    </xf>
    <xf numFmtId="0" fontId="12" fillId="0" borderId="7" xfId="1" applyFont="1" applyBorder="1" applyAlignment="1">
      <alignment horizontal="left" vertical="center"/>
    </xf>
    <xf numFmtId="164" fontId="10" fillId="0" borderId="8" xfId="1" applyNumberFormat="1" applyFont="1" applyBorder="1" applyAlignment="1">
      <alignment vertical="center"/>
    </xf>
    <xf numFmtId="0" fontId="13" fillId="0" borderId="7" xfId="1" applyFont="1" applyBorder="1" applyAlignment="1">
      <alignment horizontal="left" vertical="center"/>
    </xf>
    <xf numFmtId="164" fontId="10" fillId="0" borderId="4" xfId="1" applyNumberFormat="1" applyFont="1" applyBorder="1" applyAlignment="1">
      <alignment vertical="center"/>
    </xf>
    <xf numFmtId="0" fontId="2" fillId="3" borderId="0" xfId="1" applyFont="1" applyFill="1" applyAlignment="1"/>
    <xf numFmtId="164" fontId="14" fillId="0" borderId="4" xfId="1" applyNumberFormat="1" applyFont="1" applyBorder="1" applyAlignment="1">
      <alignment vertical="center"/>
    </xf>
    <xf numFmtId="0" fontId="10" fillId="3" borderId="0" xfId="1" applyFont="1" applyFill="1" applyAlignment="1"/>
    <xf numFmtId="0" fontId="12" fillId="0" borderId="9" xfId="1" applyFont="1" applyBorder="1" applyAlignment="1">
      <alignment horizontal="left" vertical="center"/>
    </xf>
    <xf numFmtId="164" fontId="14" fillId="0" borderId="10" xfId="1" applyNumberFormat="1" applyFont="1" applyBorder="1" applyAlignment="1">
      <alignment vertical="center"/>
    </xf>
    <xf numFmtId="0" fontId="1" fillId="3" borderId="0" xfId="1" applyFont="1" applyFill="1" applyBorder="1" applyAlignment="1">
      <alignment horizontal="right"/>
    </xf>
    <xf numFmtId="0" fontId="8" fillId="0" borderId="4" xfId="1" applyFont="1" applyBorder="1" applyAlignment="1">
      <alignment horizontal="right" vertical="center" wrapText="1"/>
    </xf>
    <xf numFmtId="0" fontId="13" fillId="0" borderId="7" xfId="1" applyFont="1" applyBorder="1" applyAlignment="1">
      <alignment horizontal="left" vertical="center" wrapText="1" indent="1"/>
    </xf>
    <xf numFmtId="0" fontId="13" fillId="0" borderId="7" xfId="1" applyFont="1" applyBorder="1" applyAlignment="1">
      <alignment horizontal="left" vertical="center" indent="1"/>
    </xf>
    <xf numFmtId="0" fontId="13" fillId="0" borderId="7" xfId="1" applyFont="1" applyBorder="1" applyAlignment="1">
      <alignment horizontal="left" vertical="center" indent="2"/>
    </xf>
    <xf numFmtId="0" fontId="13" fillId="3" borderId="7" xfId="1" applyFont="1" applyFill="1" applyBorder="1" applyAlignment="1">
      <alignment horizontal="left" vertical="center" indent="2"/>
    </xf>
    <xf numFmtId="0" fontId="13" fillId="3" borderId="7" xfId="1" applyFont="1" applyFill="1" applyBorder="1" applyAlignment="1">
      <alignment horizontal="left" vertical="center" wrapText="1" indent="2"/>
    </xf>
    <xf numFmtId="164" fontId="14" fillId="0" borderId="4" xfId="1" applyNumberFormat="1" applyFont="1" applyFill="1" applyBorder="1" applyAlignment="1">
      <alignment vertical="center"/>
    </xf>
    <xf numFmtId="164" fontId="10" fillId="0" borderId="4" xfId="1" applyNumberFormat="1" applyFont="1" applyFill="1" applyBorder="1" applyAlignment="1">
      <alignment vertical="center"/>
    </xf>
    <xf numFmtId="0" fontId="13" fillId="0" borderId="7" xfId="1" applyFont="1" applyFill="1" applyBorder="1" applyAlignment="1">
      <alignment horizontal="left" vertical="center" indent="2"/>
    </xf>
    <xf numFmtId="164" fontId="14" fillId="0" borderId="10" xfId="1" applyNumberFormat="1" applyFont="1" applyFill="1" applyBorder="1" applyAlignment="1">
      <alignment vertical="center"/>
    </xf>
    <xf numFmtId="0" fontId="15" fillId="3" borderId="0" xfId="1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tabSelected="1" workbookViewId="0">
      <selection activeCell="I35" sqref="I35"/>
    </sheetView>
  </sheetViews>
  <sheetFormatPr baseColWidth="10" defaultRowHeight="12.75" x14ac:dyDescent="0.2"/>
  <cols>
    <col min="1" max="1" width="2.28515625" customWidth="1"/>
    <col min="2" max="2" width="56.7109375" customWidth="1"/>
    <col min="3" max="3" width="16.85546875" customWidth="1"/>
    <col min="4" max="4" width="18.85546875" customWidth="1"/>
  </cols>
  <sheetData>
    <row r="1" spans="1:4" ht="18" x14ac:dyDescent="0.25">
      <c r="A1" s="11"/>
      <c r="B1" s="12"/>
      <c r="C1" s="13"/>
      <c r="D1" s="13"/>
    </row>
    <row r="2" spans="1:4" ht="18" x14ac:dyDescent="0.25">
      <c r="A2" s="11"/>
      <c r="B2" s="15" t="s">
        <v>31</v>
      </c>
      <c r="C2" s="16"/>
      <c r="D2" s="16"/>
    </row>
    <row r="3" spans="1:4" ht="18" customHeight="1" x14ac:dyDescent="0.25">
      <c r="A3" s="11"/>
      <c r="B3" s="42" t="s">
        <v>75</v>
      </c>
      <c r="C3" s="42"/>
      <c r="D3" s="16"/>
    </row>
    <row r="4" spans="1:4" ht="16.5" x14ac:dyDescent="0.2">
      <c r="A4" s="14"/>
      <c r="B4" s="17"/>
      <c r="C4" s="32" t="s">
        <v>78</v>
      </c>
      <c r="D4" s="32" t="s">
        <v>79</v>
      </c>
    </row>
    <row r="5" spans="1:4" x14ac:dyDescent="0.2">
      <c r="A5" s="18"/>
      <c r="B5" s="19"/>
      <c r="C5" s="20" t="s">
        <v>41</v>
      </c>
      <c r="D5" s="21" t="s">
        <v>41</v>
      </c>
    </row>
    <row r="6" spans="1:4" x14ac:dyDescent="0.2">
      <c r="A6" s="18"/>
      <c r="B6" s="22" t="s">
        <v>30</v>
      </c>
      <c r="C6" s="23"/>
      <c r="D6" s="23"/>
    </row>
    <row r="7" spans="1:4" x14ac:dyDescent="0.2">
      <c r="A7" s="26"/>
      <c r="B7" s="22" t="s">
        <v>43</v>
      </c>
      <c r="C7" s="38">
        <v>63825</v>
      </c>
      <c r="D7" s="27">
        <v>49326</v>
      </c>
    </row>
    <row r="8" spans="1:4" ht="16.5" x14ac:dyDescent="0.2">
      <c r="A8" s="18"/>
      <c r="B8" s="33" t="s">
        <v>45</v>
      </c>
      <c r="C8" s="39"/>
      <c r="D8" s="25"/>
    </row>
    <row r="9" spans="1:4" x14ac:dyDescent="0.2">
      <c r="A9" s="18"/>
      <c r="B9" s="35" t="s">
        <v>44</v>
      </c>
      <c r="C9" s="39">
        <v>29147</v>
      </c>
      <c r="D9" s="25">
        <v>22203</v>
      </c>
    </row>
    <row r="10" spans="1:4" x14ac:dyDescent="0.2">
      <c r="A10" s="18"/>
      <c r="B10" s="35" t="s">
        <v>46</v>
      </c>
      <c r="C10" s="39">
        <v>743</v>
      </c>
      <c r="D10" s="25">
        <v>1447</v>
      </c>
    </row>
    <row r="11" spans="1:4" x14ac:dyDescent="0.2">
      <c r="A11" s="18"/>
      <c r="B11" s="36" t="s">
        <v>47</v>
      </c>
      <c r="C11" s="39">
        <v>0</v>
      </c>
      <c r="D11" s="25">
        <v>820</v>
      </c>
    </row>
    <row r="12" spans="1:4" x14ac:dyDescent="0.2">
      <c r="A12" s="18"/>
      <c r="B12" s="36" t="s">
        <v>73</v>
      </c>
      <c r="C12" s="39">
        <v>-7721</v>
      </c>
      <c r="D12" s="25">
        <v>0</v>
      </c>
    </row>
    <row r="13" spans="1:4" x14ac:dyDescent="0.2">
      <c r="A13" s="18"/>
      <c r="B13" s="36" t="s">
        <v>48</v>
      </c>
      <c r="C13" s="39">
        <v>11186</v>
      </c>
      <c r="D13" s="25">
        <v>9382</v>
      </c>
    </row>
    <row r="14" spans="1:4" x14ac:dyDescent="0.2">
      <c r="A14" s="18"/>
      <c r="B14" s="36" t="s">
        <v>49</v>
      </c>
      <c r="C14" s="39">
        <v>-18</v>
      </c>
      <c r="D14" s="25">
        <v>230</v>
      </c>
    </row>
    <row r="15" spans="1:4" x14ac:dyDescent="0.2">
      <c r="A15" s="18"/>
      <c r="B15" s="35" t="s">
        <v>50</v>
      </c>
      <c r="C15" s="39">
        <v>384</v>
      </c>
      <c r="D15" s="25">
        <v>361</v>
      </c>
    </row>
    <row r="16" spans="1:4" x14ac:dyDescent="0.2">
      <c r="A16" s="18"/>
      <c r="B16" s="35" t="s">
        <v>51</v>
      </c>
      <c r="C16" s="39">
        <v>-707</v>
      </c>
      <c r="D16" s="25">
        <v>-802</v>
      </c>
    </row>
    <row r="17" spans="1:4" x14ac:dyDescent="0.2">
      <c r="A17" s="18"/>
      <c r="B17" s="35" t="s">
        <v>52</v>
      </c>
      <c r="C17" s="39">
        <v>5476</v>
      </c>
      <c r="D17" s="25">
        <v>251</v>
      </c>
    </row>
    <row r="18" spans="1:4" x14ac:dyDescent="0.2">
      <c r="A18" s="18"/>
      <c r="B18" s="35" t="s">
        <v>53</v>
      </c>
      <c r="C18" s="39">
        <v>-33875</v>
      </c>
      <c r="D18" s="25">
        <v>-19782</v>
      </c>
    </row>
    <row r="19" spans="1:4" x14ac:dyDescent="0.2">
      <c r="A19" s="26"/>
      <c r="B19" s="34" t="s">
        <v>54</v>
      </c>
      <c r="C19" s="38"/>
      <c r="D19" s="27"/>
    </row>
    <row r="20" spans="1:4" x14ac:dyDescent="0.2">
      <c r="A20" s="26"/>
      <c r="B20" s="35" t="s">
        <v>55</v>
      </c>
      <c r="C20" s="39">
        <v>-24419</v>
      </c>
      <c r="D20" s="25">
        <v>-60</v>
      </c>
    </row>
    <row r="21" spans="1:4" x14ac:dyDescent="0.2">
      <c r="A21" s="18"/>
      <c r="B21" s="35" t="s">
        <v>56</v>
      </c>
      <c r="C21" s="39">
        <v>-18559</v>
      </c>
      <c r="D21" s="25">
        <v>-13486</v>
      </c>
    </row>
    <row r="22" spans="1:4" x14ac:dyDescent="0.2">
      <c r="A22" s="18"/>
      <c r="B22" s="35" t="s">
        <v>57</v>
      </c>
      <c r="C22" s="39">
        <v>1355</v>
      </c>
      <c r="D22" s="25">
        <v>-1732</v>
      </c>
    </row>
    <row r="23" spans="1:4" x14ac:dyDescent="0.2">
      <c r="A23" s="18"/>
      <c r="B23" s="35" t="s">
        <v>58</v>
      </c>
      <c r="C23" s="39">
        <v>-92</v>
      </c>
      <c r="D23" s="25">
        <v>-8760</v>
      </c>
    </row>
    <row r="24" spans="1:4" x14ac:dyDescent="0.2">
      <c r="A24" s="18"/>
      <c r="B24" s="35" t="s">
        <v>59</v>
      </c>
      <c r="C24" s="39">
        <v>-5896</v>
      </c>
      <c r="D24" s="25">
        <v>9953</v>
      </c>
    </row>
    <row r="25" spans="1:4" x14ac:dyDescent="0.2">
      <c r="A25" s="18"/>
      <c r="B25" s="35" t="s">
        <v>60</v>
      </c>
      <c r="C25" s="39">
        <v>-4340</v>
      </c>
      <c r="D25" s="25">
        <v>-6559</v>
      </c>
    </row>
    <row r="26" spans="1:4" x14ac:dyDescent="0.2">
      <c r="A26" s="18"/>
      <c r="B26" s="34" t="s">
        <v>61</v>
      </c>
      <c r="C26" s="39">
        <v>-47336</v>
      </c>
      <c r="D26" s="25">
        <v>-6534</v>
      </c>
    </row>
    <row r="27" spans="1:4" x14ac:dyDescent="0.2">
      <c r="A27" s="18"/>
      <c r="B27" s="22" t="s">
        <v>32</v>
      </c>
      <c r="C27" s="38">
        <v>16489</v>
      </c>
      <c r="D27" s="27">
        <v>42792</v>
      </c>
    </row>
    <row r="28" spans="1:4" x14ac:dyDescent="0.2">
      <c r="A28" s="18"/>
      <c r="B28" s="22" t="s">
        <v>33</v>
      </c>
      <c r="C28" s="39"/>
      <c r="D28" s="25"/>
    </row>
    <row r="29" spans="1:4" x14ac:dyDescent="0.2">
      <c r="A29" s="26"/>
      <c r="B29" s="35" t="s">
        <v>62</v>
      </c>
      <c r="C29" s="39">
        <v>-5974</v>
      </c>
      <c r="D29" s="25">
        <v>-4278</v>
      </c>
    </row>
    <row r="30" spans="1:4" x14ac:dyDescent="0.2">
      <c r="A30" s="26"/>
      <c r="B30" s="35" t="s">
        <v>63</v>
      </c>
      <c r="C30" s="39">
        <v>-7657</v>
      </c>
      <c r="D30" s="25">
        <v>-6055</v>
      </c>
    </row>
    <row r="31" spans="1:4" x14ac:dyDescent="0.2">
      <c r="A31" s="18"/>
      <c r="B31" s="35" t="s">
        <v>64</v>
      </c>
      <c r="C31" s="39">
        <v>224</v>
      </c>
      <c r="D31" s="25">
        <v>42</v>
      </c>
    </row>
    <row r="32" spans="1:4" x14ac:dyDescent="0.2">
      <c r="A32" s="26"/>
      <c r="B32" s="35" t="s">
        <v>65</v>
      </c>
      <c r="C32" s="39">
        <v>0</v>
      </c>
      <c r="D32" s="25">
        <v>-4131</v>
      </c>
    </row>
    <row r="33" spans="1:4" x14ac:dyDescent="0.2">
      <c r="A33" s="18"/>
      <c r="B33" s="35" t="s">
        <v>66</v>
      </c>
      <c r="C33" s="39">
        <v>-2400</v>
      </c>
      <c r="D33" s="25">
        <v>-823</v>
      </c>
    </row>
    <row r="34" spans="1:4" x14ac:dyDescent="0.2">
      <c r="A34" s="18"/>
      <c r="B34" s="35" t="s">
        <v>67</v>
      </c>
      <c r="C34" s="39">
        <v>0</v>
      </c>
      <c r="D34" s="25">
        <v>110000</v>
      </c>
    </row>
    <row r="35" spans="1:4" x14ac:dyDescent="0.2">
      <c r="A35" s="18"/>
      <c r="B35" s="40" t="s">
        <v>77</v>
      </c>
      <c r="C35" s="39">
        <v>-13572.306819256599</v>
      </c>
      <c r="D35" s="25">
        <v>0</v>
      </c>
    </row>
    <row r="36" spans="1:4" x14ac:dyDescent="0.2">
      <c r="A36" s="18"/>
      <c r="B36" s="37" t="s">
        <v>74</v>
      </c>
      <c r="C36" s="39">
        <v>9289</v>
      </c>
      <c r="D36" s="25">
        <v>0</v>
      </c>
    </row>
    <row r="37" spans="1:4" x14ac:dyDescent="0.2">
      <c r="A37" s="18"/>
      <c r="B37" s="22" t="s">
        <v>34</v>
      </c>
      <c r="C37" s="38">
        <v>-20090.306819256599</v>
      </c>
      <c r="D37" s="27">
        <v>94755</v>
      </c>
    </row>
    <row r="38" spans="1:4" x14ac:dyDescent="0.2">
      <c r="A38" s="18"/>
      <c r="B38" s="22" t="s">
        <v>35</v>
      </c>
      <c r="C38" s="39"/>
      <c r="D38" s="25"/>
    </row>
    <row r="39" spans="1:4" x14ac:dyDescent="0.2">
      <c r="A39" s="18"/>
      <c r="B39" s="35" t="s">
        <v>68</v>
      </c>
      <c r="C39" s="39">
        <v>-193</v>
      </c>
      <c r="D39" s="25">
        <v>-178</v>
      </c>
    </row>
    <row r="40" spans="1:4" x14ac:dyDescent="0.2">
      <c r="A40" s="18"/>
      <c r="B40" s="35" t="s">
        <v>69</v>
      </c>
      <c r="C40" s="39">
        <v>-343</v>
      </c>
      <c r="D40" s="25">
        <v>-244</v>
      </c>
    </row>
    <row r="41" spans="1:4" x14ac:dyDescent="0.2">
      <c r="A41" s="26"/>
      <c r="B41" s="35" t="s">
        <v>70</v>
      </c>
      <c r="C41" s="39">
        <v>-322769</v>
      </c>
      <c r="D41" s="25">
        <v>-138172</v>
      </c>
    </row>
    <row r="42" spans="1:4" x14ac:dyDescent="0.2">
      <c r="A42" s="26"/>
      <c r="B42" s="35" t="s">
        <v>71</v>
      </c>
      <c r="C42" s="39">
        <v>14449</v>
      </c>
      <c r="D42" s="25">
        <v>-3820</v>
      </c>
    </row>
    <row r="43" spans="1:4" x14ac:dyDescent="0.2">
      <c r="A43" s="18"/>
      <c r="B43" s="35" t="s">
        <v>72</v>
      </c>
      <c r="C43" s="39">
        <v>-1499</v>
      </c>
      <c r="D43" s="25">
        <v>-1205</v>
      </c>
    </row>
    <row r="44" spans="1:4" x14ac:dyDescent="0.2">
      <c r="A44" s="18"/>
      <c r="B44" s="40" t="s">
        <v>76</v>
      </c>
      <c r="C44" s="39">
        <v>315036.48448799993</v>
      </c>
      <c r="D44" s="25">
        <v>0</v>
      </c>
    </row>
    <row r="45" spans="1:4" x14ac:dyDescent="0.2">
      <c r="A45" s="18"/>
      <c r="B45" s="22" t="s">
        <v>36</v>
      </c>
      <c r="C45" s="38">
        <v>4681.4844879999291</v>
      </c>
      <c r="D45" s="27">
        <v>-143619</v>
      </c>
    </row>
    <row r="46" spans="1:4" x14ac:dyDescent="0.2">
      <c r="A46" s="18"/>
      <c r="B46" s="24" t="s">
        <v>37</v>
      </c>
      <c r="C46" s="39">
        <v>-482</v>
      </c>
      <c r="D46" s="25">
        <v>-209</v>
      </c>
    </row>
    <row r="47" spans="1:4" x14ac:dyDescent="0.2">
      <c r="A47" s="18"/>
      <c r="B47" s="22" t="s">
        <v>38</v>
      </c>
      <c r="C47" s="38">
        <v>598.17766874333029</v>
      </c>
      <c r="D47" s="27">
        <v>-6281</v>
      </c>
    </row>
    <row r="48" spans="1:4" x14ac:dyDescent="0.2">
      <c r="A48" s="18"/>
      <c r="B48" s="24" t="s">
        <v>39</v>
      </c>
      <c r="C48" s="39">
        <v>8710</v>
      </c>
      <c r="D48" s="25">
        <v>13041</v>
      </c>
    </row>
    <row r="49" spans="1:4" x14ac:dyDescent="0.2">
      <c r="A49" s="26"/>
      <c r="B49" s="29" t="s">
        <v>40</v>
      </c>
      <c r="C49" s="41">
        <v>9308.1776687433303</v>
      </c>
      <c r="D49" s="30">
        <v>6760</v>
      </c>
    </row>
    <row r="50" spans="1:4" x14ac:dyDescent="0.2">
      <c r="A50" s="28"/>
      <c r="B50" s="28" t="s">
        <v>42</v>
      </c>
      <c r="C50" s="31"/>
      <c r="D50" s="31"/>
    </row>
  </sheetData>
  <mergeCells count="1">
    <mergeCell ref="B3:C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workbookViewId="0">
      <pane xSplit="18765" topLeftCell="E1"/>
      <selection activeCell="C19" sqref="C19"/>
      <selection pane="topRight" activeCell="E1" sqref="E1"/>
    </sheetView>
  </sheetViews>
  <sheetFormatPr baseColWidth="10" defaultColWidth="11.42578125" defaultRowHeight="12.75" x14ac:dyDescent="0.2"/>
  <cols>
    <col min="1" max="1" width="8.140625" customWidth="1"/>
    <col min="2" max="2" width="33.140625" customWidth="1"/>
    <col min="3" max="3" width="113.85546875" customWidth="1"/>
    <col min="4" max="5" width="9.28515625" customWidth="1"/>
  </cols>
  <sheetData>
    <row r="1" spans="1:5" ht="25.5" x14ac:dyDescent="0.2">
      <c r="A1" s="43" t="s">
        <v>14</v>
      </c>
      <c r="B1" s="43"/>
      <c r="C1" s="9" t="s">
        <v>24</v>
      </c>
      <c r="D1" s="10" t="s">
        <v>23</v>
      </c>
      <c r="E1" s="9" t="s">
        <v>21</v>
      </c>
    </row>
    <row r="2" spans="1:5" ht="20.25" customHeight="1" x14ac:dyDescent="0.2">
      <c r="A2" s="6" t="e">
        <f>#REF!</f>
        <v>#REF!</v>
      </c>
      <c r="B2" s="2" t="s">
        <v>9</v>
      </c>
      <c r="C2" s="2" t="s">
        <v>15</v>
      </c>
      <c r="D2" s="1">
        <f>7432</f>
        <v>7432</v>
      </c>
      <c r="E2" s="5" t="e">
        <f>A2-D2</f>
        <v>#REF!</v>
      </c>
    </row>
    <row r="3" spans="1:5" ht="20.25" customHeight="1" x14ac:dyDescent="0.2">
      <c r="A3" s="6" t="e">
        <f>#REF!</f>
        <v>#REF!</v>
      </c>
      <c r="B3" s="2" t="s">
        <v>0</v>
      </c>
      <c r="C3" s="2" t="s">
        <v>16</v>
      </c>
      <c r="D3" s="1"/>
      <c r="E3" s="5"/>
    </row>
    <row r="4" spans="1:5" ht="25.5" x14ac:dyDescent="0.2">
      <c r="A4" s="6" t="e">
        <f>#REF!</f>
        <v>#REF!</v>
      </c>
      <c r="B4" s="2" t="s">
        <v>1</v>
      </c>
      <c r="C4" s="2" t="s">
        <v>17</v>
      </c>
      <c r="D4" s="1"/>
      <c r="E4" s="5"/>
    </row>
    <row r="5" spans="1:5" ht="25.5" x14ac:dyDescent="0.2">
      <c r="A5" s="6" t="e">
        <f>#REF!</f>
        <v>#REF!</v>
      </c>
      <c r="B5" s="2" t="s">
        <v>6</v>
      </c>
      <c r="C5" s="2" t="s">
        <v>18</v>
      </c>
      <c r="D5" s="1"/>
      <c r="E5" s="5"/>
    </row>
    <row r="6" spans="1:5" ht="25.5" x14ac:dyDescent="0.2">
      <c r="A6" s="6" t="e">
        <f>#REF!</f>
        <v>#REF!</v>
      </c>
      <c r="B6" s="2" t="s">
        <v>8</v>
      </c>
      <c r="C6" s="2" t="s">
        <v>19</v>
      </c>
      <c r="D6" s="1"/>
      <c r="E6" s="5"/>
    </row>
    <row r="7" spans="1:5" ht="33.75" customHeight="1" x14ac:dyDescent="0.2">
      <c r="A7" s="7" t="e">
        <f>#REF!</f>
        <v>#REF!</v>
      </c>
      <c r="B7" s="3" t="s">
        <v>10</v>
      </c>
      <c r="C7" s="3" t="s">
        <v>25</v>
      </c>
      <c r="D7" s="1">
        <f>1300+300</f>
        <v>1600</v>
      </c>
      <c r="E7" s="5" t="e">
        <f t="shared" ref="E7:E14" si="0">A7-D7</f>
        <v>#REF!</v>
      </c>
    </row>
    <row r="8" spans="1:5" ht="25.5" x14ac:dyDescent="0.2">
      <c r="A8" s="6" t="e">
        <f>#REF!</f>
        <v>#REF!</v>
      </c>
      <c r="B8" s="2" t="s">
        <v>11</v>
      </c>
      <c r="C8" s="2" t="s">
        <v>27</v>
      </c>
      <c r="D8" s="1"/>
      <c r="E8" s="5"/>
    </row>
    <row r="9" spans="1:5" ht="20.25" customHeight="1" x14ac:dyDescent="0.2">
      <c r="A9" s="8">
        <v>1207</v>
      </c>
      <c r="B9" s="4" t="s">
        <v>2</v>
      </c>
      <c r="C9" s="4" t="s">
        <v>22</v>
      </c>
      <c r="D9" s="1">
        <f>(2.218-0.915-0.142)*1000</f>
        <v>1161</v>
      </c>
      <c r="E9" s="5">
        <f t="shared" si="0"/>
        <v>46</v>
      </c>
    </row>
    <row r="10" spans="1:5" ht="42" customHeight="1" x14ac:dyDescent="0.2">
      <c r="A10" s="7" t="e">
        <f>#REF!</f>
        <v>#REF!</v>
      </c>
      <c r="B10" s="3" t="s">
        <v>3</v>
      </c>
      <c r="C10" s="3" t="s">
        <v>28</v>
      </c>
      <c r="D10" s="1">
        <f>(2.149+1.5+0.55+0.85)*1000</f>
        <v>5048.9999999999991</v>
      </c>
      <c r="E10" s="5" t="e">
        <f t="shared" si="0"/>
        <v>#REF!</v>
      </c>
    </row>
    <row r="11" spans="1:5" ht="52.5" customHeight="1" x14ac:dyDescent="0.2">
      <c r="A11" s="7" t="e">
        <f>#REF!</f>
        <v>#REF!</v>
      </c>
      <c r="B11" s="3" t="s">
        <v>7</v>
      </c>
      <c r="C11" s="3" t="s">
        <v>29</v>
      </c>
      <c r="D11" s="1">
        <f>(-0.8-3.1+1.36-0.3-0.4)*1000</f>
        <v>-3239.9999999999995</v>
      </c>
      <c r="E11" s="5" t="e">
        <f t="shared" si="0"/>
        <v>#REF!</v>
      </c>
    </row>
    <row r="12" spans="1:5" ht="25.5" x14ac:dyDescent="0.2">
      <c r="A12" s="7" t="e">
        <f>#REF!</f>
        <v>#REF!</v>
      </c>
      <c r="B12" s="3" t="s">
        <v>4</v>
      </c>
      <c r="C12" s="3" t="s">
        <v>20</v>
      </c>
      <c r="D12" s="1">
        <f>(3.3-0.6)*1000</f>
        <v>2699.9999999999995</v>
      </c>
      <c r="E12" s="5" t="e">
        <f t="shared" si="0"/>
        <v>#REF!</v>
      </c>
    </row>
    <row r="13" spans="1:5" ht="25.5" x14ac:dyDescent="0.2">
      <c r="A13" s="6" t="e">
        <f>#REF!</f>
        <v>#REF!</v>
      </c>
      <c r="B13" s="2" t="s">
        <v>5</v>
      </c>
      <c r="C13" s="2" t="s">
        <v>13</v>
      </c>
      <c r="D13" s="1"/>
      <c r="E13" s="5"/>
    </row>
    <row r="14" spans="1:5" ht="87" customHeight="1" x14ac:dyDescent="0.2">
      <c r="A14" s="7" t="e">
        <f>#REF!</f>
        <v>#REF!</v>
      </c>
      <c r="B14" s="3" t="s">
        <v>12</v>
      </c>
      <c r="C14" s="3" t="s">
        <v>26</v>
      </c>
      <c r="D14" s="1">
        <f>(2+2.2-1+0.6+0.5+0.4+0.4+0.5+0.2+0.3)*1000</f>
        <v>6100.0000000000018</v>
      </c>
      <c r="E14" s="5" t="e">
        <f t="shared" si="0"/>
        <v>#REF!</v>
      </c>
    </row>
  </sheetData>
  <mergeCells count="1">
    <mergeCell ref="A1:B1"/>
  </mergeCells>
  <phoneticPr fontId="3" type="noConversion"/>
  <pageMargins left="0.75" right="0.75" top="1" bottom="1" header="0.4921259845" footer="0.4921259845"/>
  <pageSetup paperSize="9" scale="75" orientation="landscape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CF E</vt:lpstr>
      <vt:lpstr>Bilanzanalyse</vt:lpstr>
    </vt:vector>
  </TitlesOfParts>
  <Company>Asclepion-Meditec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Diefenbacher</dc:creator>
  <cp:lastModifiedBy>Pfeil, Mandy</cp:lastModifiedBy>
  <cp:lastPrinted>2017-04-13T12:01:43Z</cp:lastPrinted>
  <dcterms:created xsi:type="dcterms:W3CDTF">2003-04-07T13:45:48Z</dcterms:created>
  <dcterms:modified xsi:type="dcterms:W3CDTF">2017-05-09T07:06:55Z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