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536" lockStructure="1"/>
  <bookViews>
    <workbookView xWindow="3570" yWindow="210" windowWidth="23130" windowHeight="12660" tabRatio="566"/>
  </bookViews>
  <sheets>
    <sheet name="calculator" sheetId="1" r:id="rId1"/>
    <sheet name="reference" sheetId="2" r:id="rId2"/>
  </sheets>
  <definedNames>
    <definedName name="ADAPTER" localSheetId="1">reference!$J$2:$J$10</definedName>
    <definedName name="ADAPTER">calculator!$B$8</definedName>
    <definedName name="CAMERA_ADAPTER">reference!$J$2:$J$10</definedName>
    <definedName name="Camera_Pixel_size" localSheetId="1">reference!$I$21:$J$34</definedName>
    <definedName name="Camera_Pixel_Size">reference!$I$2:$O$34</definedName>
    <definedName name="EYEPIECES_FOV">reference!$O$2:$O$13</definedName>
    <definedName name="FOV">reference!$O$1:$O$13</definedName>
  </definedNames>
  <calcPr calcId="145621"/>
</workbook>
</file>

<file path=xl/calcChain.xml><?xml version="1.0" encoding="utf-8"?>
<calcChain xmlns="http://schemas.openxmlformats.org/spreadsheetml/2006/main">
  <c r="E14" i="1" l="1"/>
  <c r="E15" i="1" s="1"/>
  <c r="D14" i="1"/>
  <c r="D15" i="1" s="1"/>
  <c r="H43" i="2"/>
  <c r="E37" i="2" l="1"/>
  <c r="B37" i="2"/>
  <c r="B18" i="1" s="1"/>
  <c r="B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B14" i="1" s="1"/>
  <c r="E21" i="2"/>
  <c r="E20" i="2"/>
  <c r="E15" i="2"/>
  <c r="E19" i="2"/>
  <c r="E18" i="2"/>
  <c r="E17" i="2"/>
  <c r="E16" i="2"/>
  <c r="E10" i="2"/>
  <c r="E11" i="2"/>
  <c r="E12" i="2"/>
  <c r="E9" i="2"/>
  <c r="E8" i="2"/>
  <c r="E7" i="2"/>
  <c r="E6" i="2"/>
  <c r="E5" i="2"/>
  <c r="E4" i="2"/>
  <c r="E3" i="2"/>
  <c r="E2" i="2"/>
  <c r="B17" i="1" l="1"/>
  <c r="B16" i="1"/>
  <c r="B13" i="1"/>
  <c r="C18" i="1" l="1"/>
  <c r="B15" i="1"/>
</calcChain>
</file>

<file path=xl/sharedStrings.xml><?xml version="1.0" encoding="utf-8"?>
<sst xmlns="http://schemas.openxmlformats.org/spreadsheetml/2006/main" count="93" uniqueCount="88">
  <si>
    <t>CAMERA</t>
  </si>
  <si>
    <t>Coolsnap HQ2</t>
  </si>
  <si>
    <t>MRx</t>
  </si>
  <si>
    <t>Adapters</t>
  </si>
  <si>
    <t>Camera</t>
  </si>
  <si>
    <t>Binning</t>
  </si>
  <si>
    <t>HRx</t>
  </si>
  <si>
    <t>HSx</t>
  </si>
  <si>
    <t>ICc1/ICm1</t>
  </si>
  <si>
    <t>ICc3</t>
  </si>
  <si>
    <t>ICc5</t>
  </si>
  <si>
    <t>MRc5</t>
  </si>
  <si>
    <t>EMCCD</t>
  </si>
  <si>
    <t>Quant EM 512sc</t>
  </si>
  <si>
    <t>Evolve 512</t>
  </si>
  <si>
    <t>Evolve 128</t>
  </si>
  <si>
    <t>Hamamatsu Flash 4.0</t>
  </si>
  <si>
    <t>Andor iXion 885</t>
  </si>
  <si>
    <t>Andor iXion 888</t>
  </si>
  <si>
    <t>Andor iXion 897</t>
  </si>
  <si>
    <t>PCO.edge sCMOS</t>
  </si>
  <si>
    <t>Hitachi HV-F202SCL</t>
  </si>
  <si>
    <t>Cascade 1K</t>
  </si>
  <si>
    <t>Cascade II -1024</t>
  </si>
  <si>
    <t>Cascade 128+</t>
  </si>
  <si>
    <t>Image EM c9100-13</t>
  </si>
  <si>
    <t>Image EM 1K</t>
  </si>
  <si>
    <t>C9100-02</t>
  </si>
  <si>
    <t>Orca R2/D2/3ccd/03G/05G</t>
  </si>
  <si>
    <t>Orca C9300-221 high speed</t>
  </si>
  <si>
    <t>Orca II BT 1024G</t>
  </si>
  <si>
    <t>Orca II BT 512g</t>
  </si>
  <si>
    <t>Objective</t>
  </si>
  <si>
    <t>Optovars</t>
  </si>
  <si>
    <t>nanometer</t>
  </si>
  <si>
    <t>micrometer</t>
  </si>
  <si>
    <t>millimeter</t>
  </si>
  <si>
    <t>centimeter</t>
  </si>
  <si>
    <t>mil</t>
  </si>
  <si>
    <t>inches</t>
  </si>
  <si>
    <t>OBJECTIVE</t>
  </si>
  <si>
    <t>CAMERA ADAPTER</t>
  </si>
  <si>
    <t>/pixel</t>
  </si>
  <si>
    <t>OPTOVAR</t>
  </si>
  <si>
    <t>SCALING UNITS</t>
  </si>
  <si>
    <t>BINNING</t>
  </si>
  <si>
    <t>IMAGE SCALING</t>
  </si>
  <si>
    <t>Units</t>
  </si>
  <si>
    <t>Factor vs Micron</t>
  </si>
  <si>
    <t>MicroScanning</t>
  </si>
  <si>
    <t>SETTING</t>
  </si>
  <si>
    <t>SELECTION</t>
  </si>
  <si>
    <t>Eyepiece FOV #'s</t>
  </si>
  <si>
    <t>Pixel Size (microns)</t>
  </si>
  <si>
    <t>Diagonal</t>
  </si>
  <si>
    <t>ERc5s (Rev 1 or 2)</t>
  </si>
  <si>
    <t>AxioCam 506</t>
  </si>
  <si>
    <t>AxioCam 503</t>
  </si>
  <si>
    <t>AxioCam 105</t>
  </si>
  <si>
    <t>NikonDS-Fi1</t>
  </si>
  <si>
    <t>Canono EOS 5D Mark II</t>
  </si>
  <si>
    <t>Chip Width in mm</t>
  </si>
  <si>
    <t>Chip H in mm</t>
  </si>
  <si>
    <t># of pixels in x</t>
  </si>
  <si>
    <t># of Pixels in y</t>
  </si>
  <si>
    <t>native camera pixel size (microns)</t>
  </si>
  <si>
    <t>Effective Camera Field of View (diagonal)</t>
  </si>
  <si>
    <t>mm</t>
  </si>
  <si>
    <t>Effective Eyepiece Field of View F.O.V. (Diameter)</t>
  </si>
  <si>
    <t>% F.O.V. for CCD vs. Eyes</t>
  </si>
  <si>
    <t>EYEPIECES FOV # (mm)    Eyepiece selection should take advantage of, but not exceed scope specs  std = 23mm</t>
  </si>
  <si>
    <t>This calculator is to be used as a guide only as many optical components can change the validity of the calcualtions herein</t>
  </si>
  <si>
    <t>http://www.zeiss.com/microscopes</t>
  </si>
  <si>
    <t>www.zeiss.com/support</t>
  </si>
  <si>
    <t>AVOID EXCEEDING ~95% of FOV limit</t>
  </si>
  <si>
    <t>HRx MICROSCANNING                                                             (only if applicable; otherwise, leave at 1)</t>
  </si>
  <si>
    <t>native camera sensor diagonal (mm)</t>
  </si>
  <si>
    <t>Your resultant theoretical image scaling will populate at the bottom.</t>
  </si>
  <si>
    <t xml:space="preserve">Complete the choices in the fields highlighted in blue below. </t>
  </si>
  <si>
    <t>6.9</t>
  </si>
  <si>
    <t>0.63</t>
  </si>
  <si>
    <t>5</t>
  </si>
  <si>
    <t>Actual</t>
  </si>
  <si>
    <t>Image</t>
  </si>
  <si>
    <t>AxioCam 512</t>
  </si>
  <si>
    <t>Axiocam 702</t>
  </si>
  <si>
    <t>CCD Height mm</t>
  </si>
  <si>
    <t>CCD Width 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</si>
</sst>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i/>
      <sz val="10"/>
      <name val="Arial"/>
      <family val="2"/>
    </font>
    <font>
      <i/>
      <sz val="10"/>
      <color rgb="FF7F7F7F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6" fillId="0" borderId="0" xfId="1" applyNumberFormat="1" applyFont="1" applyBorder="1" applyAlignment="1" applyProtection="1">
      <alignment horizontal="center" vertical="center"/>
      <protection hidden="1"/>
    </xf>
    <xf numFmtId="2" fontId="7" fillId="0" borderId="0" xfId="1" applyNumberFormat="1" applyFont="1" applyBorder="1" applyAlignment="1" applyProtection="1">
      <alignment horizontal="center" vertical="center"/>
      <protection hidden="1"/>
    </xf>
    <xf numFmtId="164" fontId="7" fillId="0" borderId="0" xfId="1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12" fillId="0" borderId="6" xfId="1" applyFont="1" applyBorder="1" applyAlignment="1" applyProtection="1">
      <alignment horizontal="center"/>
      <protection hidden="1"/>
    </xf>
    <xf numFmtId="0" fontId="12" fillId="0" borderId="7" xfId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7" borderId="8" xfId="0" applyFont="1" applyFill="1" applyBorder="1" applyAlignment="1" applyProtection="1">
      <alignment horizontal="center"/>
      <protection hidden="1"/>
    </xf>
    <xf numFmtId="2" fontId="7" fillId="7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0" fillId="7" borderId="0" xfId="1" applyNumberFormat="1" applyFont="1" applyFill="1" applyBorder="1" applyAlignment="1" applyProtection="1">
      <alignment horizontal="center"/>
      <protection hidden="1"/>
    </xf>
    <xf numFmtId="2" fontId="3" fillId="7" borderId="0" xfId="0" applyNumberFormat="1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2" fontId="7" fillId="0" borderId="0" xfId="1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3" fillId="0" borderId="11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2" fontId="10" fillId="0" borderId="0" xfId="1" applyNumberFormat="1" applyFont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6" fillId="7" borderId="0" xfId="1" applyNumberFormat="1" applyFont="1" applyFill="1" applyBorder="1" applyAlignment="1" applyProtection="1">
      <alignment horizontal="center"/>
      <protection hidden="1"/>
    </xf>
    <xf numFmtId="2" fontId="4" fillId="7" borderId="9" xfId="0" applyNumberFormat="1" applyFont="1" applyFill="1" applyBorder="1" applyAlignment="1" applyProtection="1">
      <alignment horizontal="center"/>
      <protection hidden="1"/>
    </xf>
    <xf numFmtId="2" fontId="4" fillId="7" borderId="0" xfId="0" applyNumberFormat="1" applyFont="1" applyFill="1" applyBorder="1" applyAlignment="1" applyProtection="1">
      <alignment horizontal="center"/>
      <protection hidden="1"/>
    </xf>
    <xf numFmtId="2" fontId="3" fillId="7" borderId="9" xfId="0" applyNumberFormat="1" applyFont="1" applyFill="1" applyBorder="1" applyAlignment="1" applyProtection="1">
      <alignment horizontal="center"/>
      <protection hidden="1"/>
    </xf>
    <xf numFmtId="2" fontId="12" fillId="7" borderId="0" xfId="1" applyNumberFormat="1" applyFont="1" applyFill="1" applyBorder="1" applyAlignment="1" applyProtection="1">
      <alignment horizontal="center"/>
      <protection hidden="1"/>
    </xf>
    <xf numFmtId="2" fontId="6" fillId="0" borderId="0" xfId="1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2" fontId="3" fillId="0" borderId="9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7" fillId="0" borderId="11" xfId="1" applyNumberFormat="1" applyFont="1" applyBorder="1" applyAlignment="1" applyProtection="1">
      <alignment horizontal="center"/>
      <protection hidden="1"/>
    </xf>
    <xf numFmtId="2" fontId="6" fillId="0" borderId="11" xfId="1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center"/>
      <protection hidden="1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9" fillId="6" borderId="0" xfId="0" applyFont="1" applyFill="1"/>
    <xf numFmtId="0" fontId="9" fillId="0" borderId="0" xfId="0" applyFont="1"/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15" fillId="6" borderId="0" xfId="4" applyFont="1" applyFill="1" applyAlignment="1">
      <alignment horizontal="center"/>
    </xf>
    <xf numFmtId="0" fontId="4" fillId="0" borderId="13" xfId="2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/>
    <xf numFmtId="0" fontId="3" fillId="6" borderId="14" xfId="0" applyFont="1" applyFill="1" applyBorder="1"/>
    <xf numFmtId="9" fontId="4" fillId="5" borderId="15" xfId="3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>
      <alignment horizontal="center" vertical="top" wrapText="1"/>
    </xf>
    <xf numFmtId="164" fontId="4" fillId="6" borderId="0" xfId="0" applyNumberFormat="1" applyFont="1" applyFill="1" applyAlignment="1" applyProtection="1">
      <alignment horizontal="center" vertical="center"/>
      <protection hidden="1"/>
    </xf>
    <xf numFmtId="2" fontId="4" fillId="6" borderId="0" xfId="0" applyNumberFormat="1" applyFont="1" applyFill="1" applyAlignment="1" applyProtection="1">
      <alignment horizontal="center" vertical="center"/>
      <protection hidden="1"/>
    </xf>
    <xf numFmtId="0" fontId="17" fillId="8" borderId="2" xfId="2" applyFont="1" applyFill="1" applyBorder="1"/>
    <xf numFmtId="165" fontId="17" fillId="8" borderId="3" xfId="0" applyNumberFormat="1" applyFont="1" applyFill="1" applyBorder="1" applyAlignment="1" applyProtection="1">
      <alignment horizontal="center"/>
      <protection hidden="1"/>
    </xf>
    <xf numFmtId="0" fontId="17" fillId="8" borderId="3" xfId="2" applyFont="1" applyFill="1" applyBorder="1"/>
    <xf numFmtId="0" fontId="17" fillId="8" borderId="4" xfId="2" applyFont="1" applyFill="1" applyBorder="1"/>
    <xf numFmtId="0" fontId="4" fillId="0" borderId="0" xfId="0" applyFont="1" applyAlignment="1">
      <alignment horizontal="center" vertical="center"/>
    </xf>
    <xf numFmtId="1" fontId="3" fillId="6" borderId="0" xfId="0" applyNumberFormat="1" applyFont="1" applyFill="1"/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4" fillId="9" borderId="13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6" borderId="0" xfId="0" applyFont="1" applyFill="1" applyAlignment="1">
      <alignment horizontal="center" vertical="top"/>
    </xf>
    <xf numFmtId="0" fontId="16" fillId="3" borderId="8" xfId="0" applyFont="1" applyFill="1" applyBorder="1" applyAlignment="1">
      <alignment horizontal="center" vertical="center" wrapText="1"/>
    </xf>
  </cellXfs>
  <cellStyles count="5">
    <cellStyle name="40% - Accent1" xfId="2" builtinId="31"/>
    <cellStyle name="Explanatory Text" xfId="1" builtinId="53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9644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1044588</xdr:colOff>
      <xdr:row>2</xdr:row>
      <xdr:rowOff>91441</xdr:rowOff>
    </xdr:from>
    <xdr:to>
      <xdr:col>2</xdr:col>
      <xdr:colOff>1868805</xdr:colOff>
      <xdr:row>5</xdr:row>
      <xdr:rowOff>94410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4738" y="472441"/>
          <a:ext cx="824217" cy="794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</xdr:colOff>
      <xdr:row>100</xdr:row>
      <xdr:rowOff>171450</xdr:rowOff>
    </xdr:from>
    <xdr:to>
      <xdr:col>20</xdr:col>
      <xdr:colOff>381000</xdr:colOff>
      <xdr:row>1048576</xdr:row>
      <xdr:rowOff>762000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25225" y="8181975"/>
          <a:ext cx="4181475" cy="714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eiss.com/support" TargetMode="External"/><Relationship Id="rId1" Type="http://schemas.openxmlformats.org/officeDocument/2006/relationships/hyperlink" Target="http://www.zeiss.com/microscop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="143" zoomScaleNormal="143" workbookViewId="0">
      <selection activeCell="B8" sqref="B8"/>
    </sheetView>
  </sheetViews>
  <sheetFormatPr defaultRowHeight="12.75" x14ac:dyDescent="0.2"/>
  <cols>
    <col min="1" max="1" width="52.42578125" style="57" customWidth="1"/>
    <col min="2" max="2" width="22.7109375" style="78" customWidth="1"/>
    <col min="3" max="3" width="40.7109375" style="56" customWidth="1"/>
    <col min="4" max="4" width="16.140625" style="56" customWidth="1"/>
    <col min="5" max="5" width="15.28515625" style="56" customWidth="1"/>
    <col min="6" max="6" width="7.42578125" style="55" customWidth="1"/>
    <col min="7" max="7" width="11.7109375" style="55" customWidth="1"/>
    <col min="8" max="8" width="30.140625" style="55" customWidth="1"/>
    <col min="9" max="9" width="26.85546875" style="56" customWidth="1"/>
    <col min="10" max="16384" width="9.140625" style="56"/>
  </cols>
  <sheetData>
    <row r="1" spans="1:8" x14ac:dyDescent="0.2">
      <c r="A1" s="53" t="s">
        <v>78</v>
      </c>
      <c r="B1" s="54"/>
      <c r="C1" s="55"/>
      <c r="D1" s="55"/>
      <c r="E1" s="55"/>
    </row>
    <row r="2" spans="1:8" x14ac:dyDescent="0.2">
      <c r="A2" s="53" t="s">
        <v>77</v>
      </c>
      <c r="B2" s="54"/>
      <c r="C2" s="55"/>
      <c r="D2" s="55"/>
      <c r="E2" s="55"/>
    </row>
    <row r="3" spans="1:8" x14ac:dyDescent="0.2">
      <c r="B3" s="54"/>
      <c r="C3" s="55"/>
      <c r="D3" s="55"/>
      <c r="E3" s="55"/>
    </row>
    <row r="4" spans="1:8" s="61" customFormat="1" ht="25.15" customHeight="1" x14ac:dyDescent="0.2">
      <c r="A4" s="58" t="s">
        <v>50</v>
      </c>
      <c r="B4" s="59" t="s">
        <v>51</v>
      </c>
      <c r="C4" s="60"/>
      <c r="D4" s="60"/>
      <c r="E4" s="60"/>
      <c r="F4" s="60"/>
      <c r="G4" s="60"/>
      <c r="H4" s="60"/>
    </row>
    <row r="5" spans="1:8" ht="25.15" customHeight="1" x14ac:dyDescent="0.2">
      <c r="A5" s="62" t="s">
        <v>0</v>
      </c>
      <c r="B5" s="80" t="s">
        <v>2</v>
      </c>
      <c r="C5" s="55"/>
      <c r="D5" s="55"/>
      <c r="E5" s="55"/>
    </row>
    <row r="6" spans="1:8" ht="25.15" customHeight="1" x14ac:dyDescent="0.2">
      <c r="A6" s="62" t="s">
        <v>40</v>
      </c>
      <c r="B6" s="80">
        <v>5</v>
      </c>
      <c r="C6" s="55"/>
      <c r="D6" s="55"/>
      <c r="E6" s="55"/>
    </row>
    <row r="7" spans="1:8" ht="25.15" customHeight="1" x14ac:dyDescent="0.2">
      <c r="A7" s="63" t="s">
        <v>70</v>
      </c>
      <c r="B7" s="80">
        <v>23</v>
      </c>
      <c r="C7" s="64" t="s">
        <v>72</v>
      </c>
      <c r="D7" s="55"/>
      <c r="E7" s="55"/>
    </row>
    <row r="8" spans="1:8" ht="25.15" customHeight="1" x14ac:dyDescent="0.2">
      <c r="A8" s="62" t="s">
        <v>41</v>
      </c>
      <c r="B8" s="80">
        <v>0.4</v>
      </c>
      <c r="C8" s="64" t="s">
        <v>73</v>
      </c>
      <c r="D8" s="55"/>
      <c r="E8" s="55"/>
    </row>
    <row r="9" spans="1:8" ht="25.15" customHeight="1" x14ac:dyDescent="0.2">
      <c r="A9" s="62" t="s">
        <v>43</v>
      </c>
      <c r="B9" s="80">
        <v>1</v>
      </c>
      <c r="C9" s="90" t="s">
        <v>71</v>
      </c>
      <c r="D9" s="55"/>
      <c r="E9" s="55"/>
    </row>
    <row r="10" spans="1:8" ht="25.15" customHeight="1" x14ac:dyDescent="0.2">
      <c r="A10" s="62" t="s">
        <v>44</v>
      </c>
      <c r="B10" s="80" t="s">
        <v>35</v>
      </c>
      <c r="C10" s="90"/>
      <c r="D10" s="55"/>
      <c r="E10" s="55"/>
    </row>
    <row r="11" spans="1:8" ht="25.15" customHeight="1" x14ac:dyDescent="0.2">
      <c r="A11" s="62" t="s">
        <v>45</v>
      </c>
      <c r="B11" s="80">
        <v>1</v>
      </c>
      <c r="C11" s="90"/>
      <c r="D11" s="55"/>
    </row>
    <row r="12" spans="1:8" ht="25.15" customHeight="1" x14ac:dyDescent="0.2">
      <c r="A12" s="65" t="s">
        <v>75</v>
      </c>
      <c r="B12" s="81">
        <v>1</v>
      </c>
      <c r="C12" s="55"/>
      <c r="D12" s="55"/>
      <c r="E12" s="55"/>
    </row>
    <row r="13" spans="1:8" ht="25.15" customHeight="1" thickBot="1" x14ac:dyDescent="0.25">
      <c r="A13" s="66" t="s">
        <v>68</v>
      </c>
      <c r="B13" s="67">
        <f>B7/(B6*B9)</f>
        <v>4.5999999999999996</v>
      </c>
      <c r="C13" s="68" t="s">
        <v>67</v>
      </c>
      <c r="D13" s="55" t="s">
        <v>86</v>
      </c>
      <c r="E13" s="55" t="s">
        <v>87</v>
      </c>
    </row>
    <row r="14" spans="1:8" ht="25.15" customHeight="1" thickBot="1" x14ac:dyDescent="0.25">
      <c r="A14" s="66" t="s">
        <v>66</v>
      </c>
      <c r="B14" s="67">
        <f>(VLOOKUP(B5,reference!A2:G38, 5,FALSE)/(B6*B8*B9))</f>
        <v>5.5520266569965235</v>
      </c>
      <c r="C14" s="82" t="s">
        <v>67</v>
      </c>
      <c r="D14" s="83">
        <f>VLOOKUP(B5,reference!A2:G37,4,FALSE)</f>
        <v>6.9</v>
      </c>
      <c r="E14" s="84">
        <f>VLOOKUP(B5,reference!A2:G37,3,FALSE)</f>
        <v>8.6999999999999993</v>
      </c>
      <c r="F14" s="87" t="s">
        <v>82</v>
      </c>
    </row>
    <row r="15" spans="1:8" ht="13.5" thickBot="1" x14ac:dyDescent="0.25">
      <c r="A15" s="69" t="s">
        <v>69</v>
      </c>
      <c r="B15" s="70">
        <f>B14/B13</f>
        <v>1.2069623167383747</v>
      </c>
      <c r="C15" s="71" t="s">
        <v>74</v>
      </c>
      <c r="D15" s="85">
        <f>D14/(B6*ADAPTER*B9)</f>
        <v>3.45</v>
      </c>
      <c r="E15" s="86">
        <f>E14/(B6*ADAPTER*B9)</f>
        <v>4.3499999999999996</v>
      </c>
      <c r="F15" s="88" t="s">
        <v>83</v>
      </c>
    </row>
    <row r="16" spans="1:8" ht="25.15" customHeight="1" x14ac:dyDescent="0.2">
      <c r="A16" s="53" t="s">
        <v>76</v>
      </c>
      <c r="B16" s="72">
        <f>VLOOKUP(B5,reference!A2:G37,5,FALSE)</f>
        <v>11.104053313993047</v>
      </c>
      <c r="C16" s="55"/>
      <c r="D16" s="89" t="s">
        <v>67</v>
      </c>
      <c r="E16" s="89" t="s">
        <v>67</v>
      </c>
    </row>
    <row r="17" spans="1:5" ht="25.15" customHeight="1" thickBot="1" x14ac:dyDescent="0.25">
      <c r="A17" s="53" t="s">
        <v>65</v>
      </c>
      <c r="B17" s="73">
        <f>VLOOKUP(B5,reference!A2:G37,2,FALSE)</f>
        <v>6.45</v>
      </c>
      <c r="C17" s="55"/>
      <c r="D17" s="55"/>
      <c r="E17" s="55"/>
    </row>
    <row r="18" spans="1:5" ht="25.15" customHeight="1" thickBot="1" x14ac:dyDescent="0.25">
      <c r="A18" s="74" t="s">
        <v>46</v>
      </c>
      <c r="B18" s="75">
        <f>(VLOOKUP(B5,reference!A2:G37,2,FALSE))/B6/B8/B9*B11/B12/(VLOOKUP(B10,reference!K2:L7,2,FALSE))</f>
        <v>3.2250000000000001</v>
      </c>
      <c r="C18" s="76" t="str">
        <f>B10</f>
        <v>micrometer</v>
      </c>
      <c r="D18" s="77" t="s">
        <v>42</v>
      </c>
      <c r="E18" s="55"/>
    </row>
    <row r="19" spans="1:5" ht="25.15" customHeight="1" x14ac:dyDescent="0.2">
      <c r="A19" s="53"/>
      <c r="B19" s="54"/>
      <c r="C19" s="55"/>
      <c r="D19" s="55"/>
      <c r="E19" s="55"/>
    </row>
    <row r="20" spans="1:5" ht="25.15" customHeight="1" x14ac:dyDescent="0.2">
      <c r="A20" s="53"/>
      <c r="B20" s="54"/>
      <c r="C20" s="55"/>
      <c r="D20" s="55"/>
      <c r="E20" s="55"/>
    </row>
    <row r="21" spans="1:5" s="55" customFormat="1" x14ac:dyDescent="0.2">
      <c r="A21" s="53"/>
      <c r="B21" s="54"/>
    </row>
    <row r="22" spans="1:5" s="55" customFormat="1" x14ac:dyDescent="0.2">
      <c r="A22" s="53"/>
      <c r="B22" s="54"/>
    </row>
    <row r="23" spans="1:5" s="55" customFormat="1" x14ac:dyDescent="0.2">
      <c r="A23" s="53"/>
      <c r="B23" s="54"/>
    </row>
    <row r="24" spans="1:5" s="55" customFormat="1" x14ac:dyDescent="0.2">
      <c r="A24" s="53"/>
      <c r="B24" s="54"/>
    </row>
    <row r="25" spans="1:5" s="55" customFormat="1" x14ac:dyDescent="0.2">
      <c r="A25" s="53"/>
      <c r="B25" s="54"/>
      <c r="C25" s="79"/>
    </row>
    <row r="26" spans="1:5" s="55" customFormat="1" x14ac:dyDescent="0.2">
      <c r="A26" s="53"/>
      <c r="B26" s="54"/>
    </row>
    <row r="27" spans="1:5" s="55" customFormat="1" x14ac:dyDescent="0.2">
      <c r="A27" s="53"/>
      <c r="B27" s="54"/>
    </row>
    <row r="28" spans="1:5" s="55" customFormat="1" x14ac:dyDescent="0.2">
      <c r="A28" s="53"/>
      <c r="B28" s="54"/>
    </row>
    <row r="29" spans="1:5" s="55" customFormat="1" x14ac:dyDescent="0.2">
      <c r="A29" s="53"/>
      <c r="B29" s="54"/>
    </row>
    <row r="30" spans="1:5" s="55" customFormat="1" x14ac:dyDescent="0.2">
      <c r="A30" s="53"/>
      <c r="B30" s="54"/>
    </row>
    <row r="31" spans="1:5" s="55" customFormat="1" x14ac:dyDescent="0.2">
      <c r="A31" s="53"/>
      <c r="B31" s="54"/>
    </row>
    <row r="32" spans="1:5" s="55" customFormat="1" x14ac:dyDescent="0.2">
      <c r="A32" s="53"/>
      <c r="B32" s="54"/>
    </row>
    <row r="33" spans="1:2" s="55" customFormat="1" x14ac:dyDescent="0.2">
      <c r="A33" s="53"/>
      <c r="B33" s="54"/>
    </row>
    <row r="34" spans="1:2" s="55" customFormat="1" x14ac:dyDescent="0.2">
      <c r="A34" s="53"/>
      <c r="B34" s="54"/>
    </row>
    <row r="35" spans="1:2" s="55" customFormat="1" x14ac:dyDescent="0.2">
      <c r="A35" s="53"/>
      <c r="B35" s="54"/>
    </row>
    <row r="36" spans="1:2" s="55" customFormat="1" x14ac:dyDescent="0.2">
      <c r="A36" s="53"/>
      <c r="B36" s="54"/>
    </row>
  </sheetData>
  <sheetProtection selectLockedCells="1"/>
  <dataConsolidate/>
  <mergeCells count="1">
    <mergeCell ref="C9:C11"/>
  </mergeCells>
  <conditionalFormatting sqref="B15">
    <cfRule type="colorScale" priority="2">
      <colorScale>
        <cfvo type="num" val="0.87"/>
        <cfvo type="percentile" val="0.92"/>
        <cfvo type="num" val="0.96"/>
        <color rgb="FF00B050"/>
        <color rgb="FFFFFF00"/>
        <color rgb="FFFF0000"/>
      </colorScale>
    </cfRule>
  </conditionalFormatting>
  <dataValidations count="1">
    <dataValidation type="list" allowBlank="1" showInputMessage="1" showErrorMessage="1" sqref="B7">
      <formula1>FOV</formula1>
    </dataValidation>
  </dataValidations>
  <hyperlinks>
    <hyperlink ref="C7" r:id="rId1"/>
    <hyperlink ref="C8" r:id="rId2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reference!$K$2:$K$7</xm:f>
          </x14:formula1>
          <xm:sqref>B10</xm:sqref>
        </x14:dataValidation>
        <x14:dataValidation type="list" allowBlank="1" showInputMessage="1" showErrorMessage="1">
          <x14:formula1>
            <xm:f>reference!$M$2:$M$11</xm:f>
          </x14:formula1>
          <xm:sqref>B11</xm:sqref>
        </x14:dataValidation>
        <x14:dataValidation type="list" allowBlank="1" showInputMessage="1" showErrorMessage="1">
          <x14:formula1>
            <xm:f>reference!$N$2:$N$4</xm:f>
          </x14:formula1>
          <xm:sqref>B12</xm:sqref>
        </x14:dataValidation>
        <x14:dataValidation type="list" allowBlank="1" showInputMessage="1" showErrorMessage="1">
          <x14:formula1>
            <xm:f>reference!$I$2:$I$9</xm:f>
          </x14:formula1>
          <xm:sqref>B9</xm:sqref>
        </x14:dataValidation>
        <x14:dataValidation type="list" showInputMessage="1" showErrorMessage="1">
          <x14:formula1>
            <xm:f>reference!$J$2:$J$10</xm:f>
          </x14:formula1>
          <xm:sqref>B8</xm:sqref>
        </x14:dataValidation>
        <x14:dataValidation type="list" allowBlank="1" showInputMessage="1" showErrorMessage="1">
          <x14:formula1>
            <xm:f>reference!$H$2:$H$20</xm:f>
          </x14:formula1>
          <xm:sqref>B6</xm:sqref>
        </x14:dataValidation>
        <x14:dataValidation type="list" allowBlank="1" showInputMessage="1" showErrorMessage="1">
          <x14:formula1>
            <xm:f>reference!$A$2:$A$37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8"/>
  <sheetViews>
    <sheetView topLeftCell="A1048576" workbookViewId="0">
      <selection sqref="A1:XFD1048576"/>
    </sheetView>
  </sheetViews>
  <sheetFormatPr defaultColWidth="9.140625" defaultRowHeight="12.75" zeroHeight="1" x14ac:dyDescent="0.25"/>
  <cols>
    <col min="1" max="1" width="24.85546875" style="2" bestFit="1" customWidth="1"/>
    <col min="2" max="2" width="18.42578125" style="32" bestFit="1" customWidth="1"/>
    <col min="3" max="6" width="18.42578125" style="32" customWidth="1"/>
    <col min="7" max="7" width="20.85546875" style="32" bestFit="1" customWidth="1"/>
    <col min="8" max="8" width="9.5703125" style="2" bestFit="1" customWidth="1"/>
    <col min="9" max="10" width="9" style="2" bestFit="1" customWidth="1"/>
    <col min="11" max="11" width="11.42578125" style="2" bestFit="1" customWidth="1"/>
    <col min="12" max="12" width="16" style="2" bestFit="1" customWidth="1"/>
    <col min="13" max="13" width="8" style="2" bestFit="1" customWidth="1"/>
    <col min="14" max="14" width="14.5703125" style="2" bestFit="1" customWidth="1"/>
    <col min="15" max="15" width="27.85546875" style="2" bestFit="1" customWidth="1"/>
    <col min="16" max="21" width="9.140625" style="2"/>
    <col min="22" max="22" width="13.5703125" style="2" customWidth="1"/>
    <col min="23" max="16384" width="9.140625" style="2"/>
  </cols>
  <sheetData>
    <row r="1" spans="1:19" s="16" customFormat="1" ht="14.45" hidden="1" x14ac:dyDescent="0.3">
      <c r="A1" s="17" t="s">
        <v>4</v>
      </c>
      <c r="B1" s="18" t="s">
        <v>53</v>
      </c>
      <c r="C1" s="19" t="s">
        <v>61</v>
      </c>
      <c r="D1" s="19" t="s">
        <v>62</v>
      </c>
      <c r="E1" s="19" t="s">
        <v>54</v>
      </c>
      <c r="F1" s="19" t="s">
        <v>63</v>
      </c>
      <c r="G1" s="20" t="s">
        <v>64</v>
      </c>
      <c r="H1" s="21" t="s">
        <v>32</v>
      </c>
      <c r="I1" s="21" t="s">
        <v>33</v>
      </c>
      <c r="J1" s="21" t="s">
        <v>3</v>
      </c>
      <c r="K1" s="21" t="s">
        <v>47</v>
      </c>
      <c r="L1" s="21" t="s">
        <v>48</v>
      </c>
      <c r="M1" s="21" t="s">
        <v>5</v>
      </c>
      <c r="N1" s="21" t="s">
        <v>49</v>
      </c>
      <c r="O1" s="16" t="s">
        <v>52</v>
      </c>
    </row>
    <row r="2" spans="1:19" ht="14.45" hidden="1" x14ac:dyDescent="0.3">
      <c r="A2" s="22" t="s">
        <v>2</v>
      </c>
      <c r="B2" s="26">
        <v>6.45</v>
      </c>
      <c r="C2" s="23">
        <v>8.6999999999999993</v>
      </c>
      <c r="D2" s="23">
        <v>6.9</v>
      </c>
      <c r="E2" s="23">
        <f t="shared" ref="E2:E12" si="0">SQRT(C2^2+D2^2)</f>
        <v>11.104053313993047</v>
      </c>
      <c r="F2" s="41">
        <v>1388</v>
      </c>
      <c r="G2" s="42">
        <v>1040</v>
      </c>
      <c r="H2" s="24">
        <v>0.3</v>
      </c>
      <c r="I2" s="24">
        <v>0.5</v>
      </c>
      <c r="J2" s="24">
        <v>0.4</v>
      </c>
      <c r="K2" s="24" t="s">
        <v>34</v>
      </c>
      <c r="L2" s="24">
        <v>1E-3</v>
      </c>
      <c r="M2" s="24">
        <v>1</v>
      </c>
      <c r="N2" s="24">
        <v>1</v>
      </c>
      <c r="O2" s="3">
        <v>16</v>
      </c>
      <c r="Q2" s="4"/>
      <c r="R2" s="4"/>
      <c r="S2" s="4"/>
    </row>
    <row r="3" spans="1:19" ht="14.45" hidden="1" x14ac:dyDescent="0.3">
      <c r="A3" s="22" t="s">
        <v>6</v>
      </c>
      <c r="B3" s="26">
        <v>6.45</v>
      </c>
      <c r="C3" s="23">
        <v>8.6999999999999993</v>
      </c>
      <c r="D3" s="23">
        <v>6.9</v>
      </c>
      <c r="E3" s="23">
        <f t="shared" si="0"/>
        <v>11.104053313993047</v>
      </c>
      <c r="F3" s="41">
        <v>1388</v>
      </c>
      <c r="G3" s="42">
        <v>1040</v>
      </c>
      <c r="H3" s="24">
        <v>0.5</v>
      </c>
      <c r="I3" s="24">
        <v>0.63</v>
      </c>
      <c r="J3" s="24">
        <v>0.5</v>
      </c>
      <c r="K3" s="24" t="s">
        <v>35</v>
      </c>
      <c r="L3" s="24">
        <v>1</v>
      </c>
      <c r="M3" s="24">
        <v>2</v>
      </c>
      <c r="N3" s="24">
        <v>2</v>
      </c>
      <c r="O3" s="6">
        <v>17</v>
      </c>
      <c r="P3" s="7"/>
      <c r="Q3" s="5"/>
    </row>
    <row r="4" spans="1:19" ht="14.45" hidden="1" x14ac:dyDescent="0.3">
      <c r="A4" s="22" t="s">
        <v>7</v>
      </c>
      <c r="B4" s="26">
        <v>9.9</v>
      </c>
      <c r="C4" s="23">
        <v>6.5</v>
      </c>
      <c r="D4" s="23">
        <v>4.9000000000000004</v>
      </c>
      <c r="E4" s="23">
        <f t="shared" si="0"/>
        <v>8.1400245699874887</v>
      </c>
      <c r="F4" s="41">
        <v>660</v>
      </c>
      <c r="G4" s="42">
        <v>494</v>
      </c>
      <c r="H4" s="24">
        <v>0.63</v>
      </c>
      <c r="I4" s="24">
        <v>1</v>
      </c>
      <c r="J4" s="24">
        <v>0.63</v>
      </c>
      <c r="K4" s="24" t="s">
        <v>36</v>
      </c>
      <c r="L4" s="24">
        <v>1000</v>
      </c>
      <c r="M4" s="24">
        <v>3</v>
      </c>
      <c r="N4" s="24">
        <v>3</v>
      </c>
      <c r="O4" s="6">
        <v>18</v>
      </c>
      <c r="Q4" s="5"/>
    </row>
    <row r="5" spans="1:19" ht="14.45" hidden="1" x14ac:dyDescent="0.3">
      <c r="A5" s="22" t="s">
        <v>8</v>
      </c>
      <c r="B5" s="26">
        <v>4.6500000000000004</v>
      </c>
      <c r="C5" s="23">
        <v>6.3</v>
      </c>
      <c r="D5" s="23">
        <v>4.8</v>
      </c>
      <c r="E5" s="23">
        <f t="shared" si="0"/>
        <v>7.9202272694664515</v>
      </c>
      <c r="F5" s="25">
        <v>1392</v>
      </c>
      <c r="G5" s="42">
        <v>1038</v>
      </c>
      <c r="H5" s="24">
        <v>1</v>
      </c>
      <c r="I5" s="24">
        <v>1.25</v>
      </c>
      <c r="J5" s="24">
        <v>0.75</v>
      </c>
      <c r="K5" s="24" t="s">
        <v>37</v>
      </c>
      <c r="L5" s="24">
        <v>10000</v>
      </c>
      <c r="M5" s="24">
        <v>4</v>
      </c>
      <c r="N5" s="24"/>
      <c r="O5" s="6">
        <v>19</v>
      </c>
      <c r="Q5" s="5"/>
    </row>
    <row r="6" spans="1:19" ht="14.45" hidden="1" x14ac:dyDescent="0.3">
      <c r="A6" s="22" t="s">
        <v>9</v>
      </c>
      <c r="B6" s="26">
        <v>3.45</v>
      </c>
      <c r="C6" s="23">
        <v>8.1</v>
      </c>
      <c r="D6" s="23">
        <v>4.8</v>
      </c>
      <c r="E6" s="25">
        <f t="shared" si="0"/>
        <v>9.4154128958851295</v>
      </c>
      <c r="F6" s="43">
        <v>2080</v>
      </c>
      <c r="G6" s="42">
        <v>1540</v>
      </c>
      <c r="H6" s="24">
        <v>1.25</v>
      </c>
      <c r="I6" s="24">
        <v>1.6</v>
      </c>
      <c r="J6" s="24">
        <v>1</v>
      </c>
      <c r="K6" s="24" t="s">
        <v>38</v>
      </c>
      <c r="L6" s="24">
        <v>25.4</v>
      </c>
      <c r="M6" s="24">
        <v>5</v>
      </c>
      <c r="N6" s="24"/>
      <c r="O6" s="6">
        <v>20</v>
      </c>
      <c r="Q6" s="5"/>
    </row>
    <row r="7" spans="1:19" ht="14.45" hidden="1" x14ac:dyDescent="0.3">
      <c r="A7" s="22" t="s">
        <v>11</v>
      </c>
      <c r="B7" s="26">
        <v>3.4</v>
      </c>
      <c r="C7" s="23">
        <v>8.6999999999999993</v>
      </c>
      <c r="D7" s="23">
        <v>6.6</v>
      </c>
      <c r="E7" s="23">
        <f t="shared" si="0"/>
        <v>10.920164833920776</v>
      </c>
      <c r="F7" s="41">
        <v>2584</v>
      </c>
      <c r="G7" s="42">
        <v>1936</v>
      </c>
      <c r="H7" s="24">
        <v>2.5</v>
      </c>
      <c r="I7" s="24">
        <v>2</v>
      </c>
      <c r="J7" s="24">
        <v>1.25</v>
      </c>
      <c r="K7" s="24" t="s">
        <v>39</v>
      </c>
      <c r="L7" s="24">
        <v>25400</v>
      </c>
      <c r="M7" s="24">
        <v>6</v>
      </c>
      <c r="N7" s="24"/>
      <c r="O7" s="3">
        <v>21</v>
      </c>
      <c r="Q7" s="5"/>
    </row>
    <row r="8" spans="1:19" ht="14.45" hidden="1" x14ac:dyDescent="0.3">
      <c r="A8" s="22" t="s">
        <v>55</v>
      </c>
      <c r="B8" s="26">
        <v>2.2000000000000002</v>
      </c>
      <c r="C8" s="23">
        <v>5.7</v>
      </c>
      <c r="D8" s="23">
        <v>4.28</v>
      </c>
      <c r="E8" s="23">
        <f t="shared" si="0"/>
        <v>7.1280011223343678</v>
      </c>
      <c r="F8" s="41">
        <v>2560</v>
      </c>
      <c r="G8" s="42">
        <v>1920</v>
      </c>
      <c r="H8" s="24">
        <v>3.5</v>
      </c>
      <c r="I8" s="24">
        <v>2.5</v>
      </c>
      <c r="J8" s="24">
        <v>1.6</v>
      </c>
      <c r="K8" s="24"/>
      <c r="L8" s="24"/>
      <c r="M8" s="24">
        <v>7</v>
      </c>
      <c r="N8" s="24"/>
      <c r="O8" s="6">
        <v>22</v>
      </c>
      <c r="Q8" s="5"/>
    </row>
    <row r="9" spans="1:19" ht="14.45" hidden="1" x14ac:dyDescent="0.3">
      <c r="A9" s="22" t="s">
        <v>10</v>
      </c>
      <c r="B9" s="26">
        <v>3.45</v>
      </c>
      <c r="C9" s="26">
        <v>8.5</v>
      </c>
      <c r="D9" s="26">
        <v>7.1</v>
      </c>
      <c r="E9" s="26">
        <f t="shared" si="0"/>
        <v>11.075197515168748</v>
      </c>
      <c r="F9" s="26">
        <v>2452</v>
      </c>
      <c r="G9" s="44">
        <v>2056</v>
      </c>
      <c r="H9" s="24">
        <v>4</v>
      </c>
      <c r="I9" s="24">
        <v>4</v>
      </c>
      <c r="J9" s="24">
        <v>2.5</v>
      </c>
      <c r="K9" s="24"/>
      <c r="L9" s="24"/>
      <c r="M9" s="24">
        <v>8</v>
      </c>
      <c r="N9" s="24"/>
      <c r="O9" s="6">
        <v>23</v>
      </c>
      <c r="Q9" s="5"/>
    </row>
    <row r="10" spans="1:19" ht="15" hidden="1" x14ac:dyDescent="0.25">
      <c r="A10" s="22" t="s">
        <v>58</v>
      </c>
      <c r="B10" s="26">
        <v>2.2000000000000002</v>
      </c>
      <c r="C10" s="23">
        <v>5.7</v>
      </c>
      <c r="D10" s="23">
        <v>4.28</v>
      </c>
      <c r="E10" s="26">
        <f>SQRT(C10^2+D10^2)</f>
        <v>7.1280011223343678</v>
      </c>
      <c r="F10" s="41">
        <v>2560</v>
      </c>
      <c r="G10" s="42">
        <v>1920</v>
      </c>
      <c r="H10" s="24">
        <v>5</v>
      </c>
      <c r="I10" s="24"/>
      <c r="J10" s="24">
        <v>4</v>
      </c>
      <c r="K10" s="24"/>
      <c r="L10" s="24"/>
      <c r="M10" s="24">
        <v>9</v>
      </c>
      <c r="N10" s="24"/>
      <c r="O10" s="6">
        <v>24</v>
      </c>
      <c r="Q10" s="5"/>
    </row>
    <row r="11" spans="1:19" ht="15" hidden="1" x14ac:dyDescent="0.25">
      <c r="A11" s="22" t="s">
        <v>57</v>
      </c>
      <c r="B11" s="26">
        <v>4.54</v>
      </c>
      <c r="C11" s="45">
        <v>8.8000000000000007</v>
      </c>
      <c r="D11" s="45">
        <v>6.6</v>
      </c>
      <c r="E11" s="26">
        <f>SQRT(C11^2+D11^2)</f>
        <v>11</v>
      </c>
      <c r="F11" s="41">
        <v>1936</v>
      </c>
      <c r="G11" s="42">
        <v>1460</v>
      </c>
      <c r="H11" s="24">
        <v>10</v>
      </c>
      <c r="I11" s="24"/>
      <c r="J11" s="24"/>
      <c r="K11" s="24"/>
      <c r="L11" s="24"/>
      <c r="M11" s="24">
        <v>10</v>
      </c>
      <c r="N11" s="24"/>
      <c r="O11" s="6">
        <v>25</v>
      </c>
      <c r="Q11" s="5"/>
    </row>
    <row r="12" spans="1:19" ht="15" hidden="1" x14ac:dyDescent="0.25">
      <c r="A12" s="22" t="s">
        <v>56</v>
      </c>
      <c r="B12" s="26">
        <v>4.54</v>
      </c>
      <c r="C12" s="45">
        <v>12.48</v>
      </c>
      <c r="D12" s="45">
        <v>10</v>
      </c>
      <c r="E12" s="26">
        <f t="shared" si="0"/>
        <v>15.992198097822575</v>
      </c>
      <c r="F12" s="41">
        <v>2752</v>
      </c>
      <c r="G12" s="42">
        <v>2208</v>
      </c>
      <c r="H12" s="24">
        <v>16</v>
      </c>
      <c r="I12" s="24"/>
      <c r="J12" s="24"/>
      <c r="K12" s="24"/>
      <c r="L12" s="24"/>
      <c r="M12" s="24"/>
      <c r="N12" s="24"/>
      <c r="O12" s="3">
        <v>26</v>
      </c>
      <c r="Q12" s="5"/>
    </row>
    <row r="13" spans="1:19" ht="15" hidden="1" x14ac:dyDescent="0.25">
      <c r="A13" s="22" t="s">
        <v>84</v>
      </c>
      <c r="B13" s="26">
        <v>3.1</v>
      </c>
      <c r="C13" s="26">
        <v>13.2</v>
      </c>
      <c r="D13" s="26">
        <v>8.8000000000000007</v>
      </c>
      <c r="E13" s="26">
        <v>16</v>
      </c>
      <c r="F13" s="26">
        <v>4250</v>
      </c>
      <c r="G13" s="44">
        <v>2838</v>
      </c>
      <c r="H13" s="24">
        <v>20</v>
      </c>
      <c r="I13" s="24"/>
      <c r="J13" s="24"/>
      <c r="K13" s="24"/>
      <c r="L13" s="24"/>
      <c r="M13" s="24"/>
      <c r="N13" s="6"/>
      <c r="O13" s="2">
        <v>27</v>
      </c>
      <c r="P13" s="5"/>
    </row>
    <row r="14" spans="1:19" ht="15" hidden="1" x14ac:dyDescent="0.25">
      <c r="A14" s="22" t="s">
        <v>85</v>
      </c>
      <c r="B14" s="26">
        <v>5.86</v>
      </c>
      <c r="C14" s="26">
        <v>11.3</v>
      </c>
      <c r="D14" s="26">
        <v>7.1</v>
      </c>
      <c r="E14" s="26">
        <v>13.3</v>
      </c>
      <c r="F14" s="26">
        <v>1936</v>
      </c>
      <c r="G14" s="44">
        <v>1460</v>
      </c>
      <c r="H14" s="24">
        <v>25</v>
      </c>
      <c r="I14" s="24"/>
      <c r="J14" s="24"/>
      <c r="K14" s="24"/>
      <c r="L14" s="24"/>
      <c r="M14" s="24"/>
      <c r="N14" s="6"/>
      <c r="P14" s="5"/>
    </row>
    <row r="15" spans="1:19" ht="15" hidden="1" x14ac:dyDescent="0.25">
      <c r="A15" s="27" t="s">
        <v>16</v>
      </c>
      <c r="B15" s="29">
        <v>6.5</v>
      </c>
      <c r="C15" s="29">
        <v>13</v>
      </c>
      <c r="D15" s="29">
        <v>13</v>
      </c>
      <c r="E15" s="29">
        <f t="shared" ref="E15:E27" si="1">SQRT(C15^2+D15^2)</f>
        <v>18.384776310850235</v>
      </c>
      <c r="F15" s="29">
        <v>2048</v>
      </c>
      <c r="G15" s="48">
        <v>2048</v>
      </c>
      <c r="H15" s="24">
        <v>32</v>
      </c>
      <c r="I15" s="24"/>
      <c r="J15" s="24"/>
      <c r="K15" s="24"/>
      <c r="L15" s="24"/>
      <c r="M15" s="24"/>
      <c r="N15" s="24"/>
      <c r="Q15" s="5"/>
    </row>
    <row r="16" spans="1:19" ht="15" hidden="1" x14ac:dyDescent="0.25">
      <c r="A16" s="27" t="s">
        <v>12</v>
      </c>
      <c r="B16" s="29">
        <v>8</v>
      </c>
      <c r="C16" s="28">
        <v>8</v>
      </c>
      <c r="D16" s="28">
        <v>8</v>
      </c>
      <c r="E16" s="28">
        <f t="shared" si="1"/>
        <v>11.313708498984761</v>
      </c>
      <c r="F16" s="46">
        <v>1004</v>
      </c>
      <c r="G16" s="47">
        <v>1002</v>
      </c>
      <c r="H16" s="24">
        <v>40</v>
      </c>
      <c r="I16" s="24"/>
      <c r="J16" s="24"/>
      <c r="K16" s="24"/>
      <c r="L16" s="24"/>
      <c r="M16" s="24"/>
      <c r="N16" s="24"/>
      <c r="Q16" s="5"/>
    </row>
    <row r="17" spans="1:17" ht="15" hidden="1" x14ac:dyDescent="0.25">
      <c r="A17" s="27" t="s">
        <v>13</v>
      </c>
      <c r="B17" s="29">
        <v>16</v>
      </c>
      <c r="C17" s="28">
        <v>8.1999999999999993</v>
      </c>
      <c r="D17" s="28">
        <v>8.1999999999999993</v>
      </c>
      <c r="E17" s="28">
        <f t="shared" si="1"/>
        <v>11.59655121145938</v>
      </c>
      <c r="F17" s="46">
        <v>512</v>
      </c>
      <c r="G17" s="47">
        <v>512</v>
      </c>
      <c r="H17" s="24">
        <v>50</v>
      </c>
      <c r="I17" s="24"/>
      <c r="J17" s="24"/>
      <c r="K17" s="24"/>
      <c r="L17" s="24"/>
      <c r="M17" s="24"/>
      <c r="N17" s="24"/>
      <c r="Q17" s="5"/>
    </row>
    <row r="18" spans="1:17" ht="15" hidden="1" x14ac:dyDescent="0.25">
      <c r="A18" s="27" t="s">
        <v>14</v>
      </c>
      <c r="B18" s="29">
        <v>16</v>
      </c>
      <c r="C18" s="28">
        <v>8.1999999999999993</v>
      </c>
      <c r="D18" s="28">
        <v>8.1999999999999993</v>
      </c>
      <c r="E18" s="28">
        <f t="shared" si="1"/>
        <v>11.59655121145938</v>
      </c>
      <c r="F18" s="46">
        <v>512</v>
      </c>
      <c r="G18" s="47">
        <v>512</v>
      </c>
      <c r="H18" s="24">
        <v>63</v>
      </c>
      <c r="I18" s="24"/>
      <c r="J18" s="24"/>
      <c r="K18" s="24"/>
      <c r="L18" s="24"/>
      <c r="M18" s="24"/>
      <c r="N18" s="24"/>
      <c r="O18" s="6"/>
      <c r="Q18" s="5"/>
    </row>
    <row r="19" spans="1:17" ht="15" hidden="1" x14ac:dyDescent="0.25">
      <c r="A19" s="27" t="s">
        <v>15</v>
      </c>
      <c r="B19" s="29">
        <v>24</v>
      </c>
      <c r="C19" s="28">
        <v>3</v>
      </c>
      <c r="D19" s="28">
        <v>3</v>
      </c>
      <c r="E19" s="28">
        <f t="shared" si="1"/>
        <v>4.2426406871192848</v>
      </c>
      <c r="F19" s="46">
        <v>128</v>
      </c>
      <c r="G19" s="47">
        <v>128</v>
      </c>
      <c r="H19" s="24">
        <v>100</v>
      </c>
      <c r="I19" s="24"/>
      <c r="J19" s="24"/>
      <c r="K19" s="24"/>
      <c r="L19" s="24"/>
      <c r="M19" s="24"/>
      <c r="N19" s="24"/>
      <c r="O19" s="6"/>
      <c r="Q19" s="5"/>
    </row>
    <row r="20" spans="1:17" ht="15" hidden="1" x14ac:dyDescent="0.25">
      <c r="A20" s="27" t="s">
        <v>17</v>
      </c>
      <c r="B20" s="29">
        <v>8</v>
      </c>
      <c r="C20" s="29">
        <v>8</v>
      </c>
      <c r="D20" s="29">
        <v>8</v>
      </c>
      <c r="E20" s="29">
        <f t="shared" si="1"/>
        <v>11.313708498984761</v>
      </c>
      <c r="F20" s="29">
        <v>1004</v>
      </c>
      <c r="G20" s="48">
        <v>1002</v>
      </c>
      <c r="H20" s="24">
        <v>150</v>
      </c>
      <c r="I20" s="24"/>
      <c r="J20" s="24"/>
      <c r="K20" s="24"/>
      <c r="L20" s="24"/>
      <c r="M20" s="24"/>
      <c r="N20" s="24"/>
      <c r="O20" s="6"/>
      <c r="Q20" s="5"/>
    </row>
    <row r="21" spans="1:17" ht="15" hidden="1" x14ac:dyDescent="0.25">
      <c r="A21" s="27" t="s">
        <v>18</v>
      </c>
      <c r="B21" s="29">
        <v>13</v>
      </c>
      <c r="C21" s="28">
        <v>13.3</v>
      </c>
      <c r="D21" s="28">
        <v>13.3</v>
      </c>
      <c r="E21" s="29">
        <f t="shared" si="1"/>
        <v>18.809040379562166</v>
      </c>
      <c r="F21" s="29">
        <v>1024</v>
      </c>
      <c r="G21" s="48">
        <v>1024</v>
      </c>
      <c r="H21" s="24"/>
      <c r="I21" s="24"/>
      <c r="J21" s="24"/>
      <c r="K21" s="24"/>
      <c r="L21" s="24"/>
      <c r="M21" s="24"/>
      <c r="N21" s="24"/>
      <c r="O21" s="6"/>
      <c r="Q21" s="5"/>
    </row>
    <row r="22" spans="1:17" ht="15" hidden="1" x14ac:dyDescent="0.25">
      <c r="A22" s="27" t="s">
        <v>19</v>
      </c>
      <c r="B22" s="29">
        <v>16</v>
      </c>
      <c r="C22" s="28">
        <v>8.1999999999999993</v>
      </c>
      <c r="D22" s="28">
        <v>8.1999999999999993</v>
      </c>
      <c r="E22" s="29">
        <f t="shared" si="1"/>
        <v>11.59655121145938</v>
      </c>
      <c r="F22" s="46">
        <v>512</v>
      </c>
      <c r="G22" s="47">
        <v>512</v>
      </c>
      <c r="H22" s="24"/>
      <c r="I22" s="24"/>
      <c r="J22" s="24"/>
      <c r="K22" s="24"/>
      <c r="L22" s="24"/>
      <c r="M22" s="24"/>
      <c r="N22" s="24"/>
      <c r="O22" s="6"/>
      <c r="Q22" s="5"/>
    </row>
    <row r="23" spans="1:17" ht="15" hidden="1" x14ac:dyDescent="0.25">
      <c r="A23" s="27" t="s">
        <v>20</v>
      </c>
      <c r="B23" s="29">
        <v>6.5</v>
      </c>
      <c r="C23" s="28">
        <v>16.600000000000001</v>
      </c>
      <c r="D23" s="28">
        <v>14</v>
      </c>
      <c r="E23" s="29">
        <f t="shared" si="1"/>
        <v>21.715432300555292</v>
      </c>
      <c r="F23" s="46">
        <v>2560</v>
      </c>
      <c r="G23" s="47">
        <v>2160</v>
      </c>
      <c r="H23" s="24"/>
      <c r="I23" s="24"/>
      <c r="J23" s="24"/>
      <c r="K23" s="24"/>
      <c r="L23" s="24"/>
      <c r="M23" s="24"/>
      <c r="N23" s="24"/>
      <c r="O23" s="6"/>
      <c r="Q23" s="5"/>
    </row>
    <row r="24" spans="1:17" ht="15" hidden="1" x14ac:dyDescent="0.25">
      <c r="A24" s="27" t="s">
        <v>21</v>
      </c>
      <c r="B24" s="29">
        <v>4.4000000000000004</v>
      </c>
      <c r="C24" s="28">
        <v>7.04</v>
      </c>
      <c r="D24" s="28">
        <v>5.28</v>
      </c>
      <c r="E24" s="29">
        <f t="shared" si="1"/>
        <v>8.8000000000000007</v>
      </c>
      <c r="F24" s="46">
        <v>1600</v>
      </c>
      <c r="G24" s="47">
        <v>1200</v>
      </c>
      <c r="H24" s="24"/>
      <c r="I24" s="24"/>
      <c r="J24" s="24"/>
      <c r="K24" s="24"/>
      <c r="L24" s="24"/>
      <c r="M24" s="24"/>
      <c r="N24" s="24"/>
      <c r="O24" s="6"/>
      <c r="Q24" s="5"/>
    </row>
    <row r="25" spans="1:17" ht="15" hidden="1" x14ac:dyDescent="0.25">
      <c r="A25" s="27" t="s">
        <v>1</v>
      </c>
      <c r="B25" s="29">
        <v>6.45</v>
      </c>
      <c r="C25" s="28">
        <v>8.98</v>
      </c>
      <c r="D25" s="28">
        <v>6.71</v>
      </c>
      <c r="E25" s="28">
        <f t="shared" si="1"/>
        <v>11.210017841199004</v>
      </c>
      <c r="F25" s="46">
        <v>1392</v>
      </c>
      <c r="G25" s="47">
        <v>1040</v>
      </c>
      <c r="H25" s="24"/>
      <c r="I25" s="24"/>
      <c r="J25" s="24"/>
      <c r="K25" s="24"/>
      <c r="L25" s="24"/>
      <c r="M25" s="24"/>
      <c r="N25" s="24"/>
      <c r="O25" s="6"/>
      <c r="Q25" s="5"/>
    </row>
    <row r="26" spans="1:17" ht="15" hidden="1" x14ac:dyDescent="0.25">
      <c r="A26" s="27" t="s">
        <v>22</v>
      </c>
      <c r="B26" s="29">
        <v>8</v>
      </c>
      <c r="C26" s="28">
        <v>8</v>
      </c>
      <c r="D26" s="28">
        <v>8</v>
      </c>
      <c r="E26" s="28">
        <f t="shared" si="1"/>
        <v>11.313708498984761</v>
      </c>
      <c r="F26" s="46">
        <v>1004</v>
      </c>
      <c r="G26" s="47">
        <v>1002</v>
      </c>
      <c r="H26" s="24"/>
      <c r="I26" s="24"/>
      <c r="J26" s="24"/>
      <c r="K26" s="24"/>
      <c r="L26" s="24"/>
      <c r="M26" s="24"/>
      <c r="N26" s="24"/>
      <c r="O26" s="6"/>
      <c r="Q26" s="5"/>
    </row>
    <row r="27" spans="1:17" ht="15" hidden="1" x14ac:dyDescent="0.25">
      <c r="A27" s="27" t="s">
        <v>23</v>
      </c>
      <c r="B27" s="29">
        <v>13</v>
      </c>
      <c r="C27" s="28">
        <v>13.3</v>
      </c>
      <c r="D27" s="28">
        <v>13.3</v>
      </c>
      <c r="E27" s="28">
        <f t="shared" si="1"/>
        <v>18.809040379562166</v>
      </c>
      <c r="F27" s="46">
        <v>1024</v>
      </c>
      <c r="G27" s="47">
        <v>1024</v>
      </c>
      <c r="H27" s="24"/>
      <c r="I27" s="24"/>
      <c r="J27" s="24"/>
      <c r="K27" s="24"/>
      <c r="L27" s="24"/>
      <c r="M27" s="24"/>
      <c r="N27" s="24"/>
      <c r="O27" s="6"/>
      <c r="Q27" s="5"/>
    </row>
    <row r="28" spans="1:17" ht="15" hidden="1" x14ac:dyDescent="0.25">
      <c r="A28" s="27" t="s">
        <v>24</v>
      </c>
      <c r="B28" s="29">
        <v>24</v>
      </c>
      <c r="C28" s="28">
        <v>3.0720000000000001</v>
      </c>
      <c r="D28" s="28">
        <v>3.0720000000000001</v>
      </c>
      <c r="E28" s="28">
        <v>4.34</v>
      </c>
      <c r="F28" s="46">
        <v>128</v>
      </c>
      <c r="G28" s="47">
        <v>128</v>
      </c>
      <c r="H28" s="24"/>
      <c r="I28" s="24"/>
      <c r="J28" s="24"/>
      <c r="K28" s="24"/>
      <c r="L28" s="24"/>
      <c r="M28" s="24"/>
      <c r="N28" s="24"/>
      <c r="O28" s="6"/>
      <c r="Q28" s="5"/>
    </row>
    <row r="29" spans="1:17" ht="15" hidden="1" x14ac:dyDescent="0.25">
      <c r="A29" s="27" t="s">
        <v>25</v>
      </c>
      <c r="B29" s="29">
        <v>16</v>
      </c>
      <c r="C29" s="28">
        <v>8.19</v>
      </c>
      <c r="D29" s="28">
        <v>8.19</v>
      </c>
      <c r="E29" s="28">
        <f t="shared" ref="E29:E35" si="2">SQRT(C29^2+D29^2)</f>
        <v>11.582409075835649</v>
      </c>
      <c r="F29" s="46">
        <v>512</v>
      </c>
      <c r="G29" s="47">
        <v>512</v>
      </c>
      <c r="H29" s="24"/>
      <c r="I29" s="24"/>
      <c r="J29" s="24"/>
      <c r="K29" s="24"/>
      <c r="L29" s="24"/>
      <c r="M29" s="24"/>
      <c r="N29" s="24"/>
      <c r="O29" s="6"/>
      <c r="Q29" s="5"/>
    </row>
    <row r="30" spans="1:17" ht="15" hidden="1" x14ac:dyDescent="0.25">
      <c r="A30" s="27" t="s">
        <v>26</v>
      </c>
      <c r="B30" s="29">
        <v>13</v>
      </c>
      <c r="C30" s="28">
        <v>13.3</v>
      </c>
      <c r="D30" s="28">
        <v>13.3</v>
      </c>
      <c r="E30" s="28">
        <f t="shared" si="2"/>
        <v>18.809040379562166</v>
      </c>
      <c r="F30" s="46">
        <v>1024</v>
      </c>
      <c r="G30" s="47">
        <v>1024</v>
      </c>
      <c r="H30" s="24"/>
      <c r="I30" s="24"/>
      <c r="J30" s="24"/>
      <c r="K30" s="24"/>
      <c r="L30" s="24"/>
      <c r="M30" s="24"/>
      <c r="N30" s="24"/>
      <c r="O30" s="6"/>
      <c r="Q30" s="5"/>
    </row>
    <row r="31" spans="1:17" hidden="1" x14ac:dyDescent="0.2">
      <c r="A31" s="27" t="s">
        <v>27</v>
      </c>
      <c r="B31" s="29">
        <v>8</v>
      </c>
      <c r="C31" s="28">
        <v>8</v>
      </c>
      <c r="D31" s="28">
        <v>8</v>
      </c>
      <c r="E31" s="28">
        <f t="shared" si="2"/>
        <v>11.313708498984761</v>
      </c>
      <c r="F31" s="46">
        <v>1000</v>
      </c>
      <c r="G31" s="47">
        <v>1000</v>
      </c>
      <c r="J31" s="8"/>
      <c r="K31" s="8"/>
      <c r="L31" s="10"/>
      <c r="M31" s="9"/>
      <c r="N31" s="6"/>
      <c r="P31" s="5"/>
    </row>
    <row r="32" spans="1:17" hidden="1" x14ac:dyDescent="0.2">
      <c r="A32" s="27" t="s">
        <v>28</v>
      </c>
      <c r="B32" s="29">
        <v>6.45</v>
      </c>
      <c r="C32" s="28">
        <v>8.67</v>
      </c>
      <c r="D32" s="28">
        <v>6.6</v>
      </c>
      <c r="E32" s="28">
        <f t="shared" si="2"/>
        <v>10.896279181445379</v>
      </c>
      <c r="F32" s="46">
        <v>1344</v>
      </c>
      <c r="G32" s="47">
        <v>1024</v>
      </c>
      <c r="J32" s="8"/>
      <c r="K32" s="8"/>
      <c r="L32" s="10"/>
      <c r="M32" s="9"/>
      <c r="N32" s="6"/>
      <c r="P32" s="5"/>
    </row>
    <row r="33" spans="1:17" hidden="1" x14ac:dyDescent="0.2">
      <c r="A33" s="27" t="s">
        <v>29</v>
      </c>
      <c r="B33" s="29">
        <v>7.4</v>
      </c>
      <c r="C33" s="28">
        <v>4.74</v>
      </c>
      <c r="D33" s="28">
        <v>3.55</v>
      </c>
      <c r="E33" s="28">
        <f t="shared" si="2"/>
        <v>5.9220013508948135</v>
      </c>
      <c r="F33" s="46">
        <v>640</v>
      </c>
      <c r="G33" s="47">
        <v>480</v>
      </c>
      <c r="J33" s="5"/>
      <c r="K33" s="8"/>
      <c r="L33" s="8"/>
      <c r="M33" s="11"/>
      <c r="N33" s="9"/>
      <c r="O33" s="6"/>
      <c r="Q33" s="5"/>
    </row>
    <row r="34" spans="1:17" hidden="1" x14ac:dyDescent="0.2">
      <c r="A34" s="27" t="s">
        <v>30</v>
      </c>
      <c r="B34" s="29">
        <v>13</v>
      </c>
      <c r="C34" s="28">
        <v>13.3</v>
      </c>
      <c r="D34" s="28">
        <v>13.3</v>
      </c>
      <c r="E34" s="28">
        <f t="shared" si="2"/>
        <v>18.809040379562166</v>
      </c>
      <c r="F34" s="46">
        <v>1024</v>
      </c>
      <c r="G34" s="47">
        <v>1024</v>
      </c>
      <c r="J34" s="5"/>
      <c r="K34" s="8"/>
      <c r="L34" s="8"/>
      <c r="M34" s="11"/>
      <c r="N34" s="9"/>
      <c r="O34" s="6"/>
    </row>
    <row r="35" spans="1:17" hidden="1" x14ac:dyDescent="0.2">
      <c r="A35" s="27" t="s">
        <v>31</v>
      </c>
      <c r="B35" s="29">
        <v>24</v>
      </c>
      <c r="C35" s="28">
        <v>12.29</v>
      </c>
      <c r="D35" s="28">
        <v>12.29</v>
      </c>
      <c r="E35" s="28">
        <f t="shared" si="2"/>
        <v>17.380684681565338</v>
      </c>
      <c r="F35" s="46">
        <v>512</v>
      </c>
      <c r="G35" s="47">
        <v>512</v>
      </c>
    </row>
    <row r="36" spans="1:17" hidden="1" x14ac:dyDescent="0.2">
      <c r="A36" s="27" t="s">
        <v>59</v>
      </c>
      <c r="B36" s="49">
        <f>ROUND(C36/F36*10^3,1)</f>
        <v>3.4</v>
      </c>
      <c r="C36" s="28">
        <v>8.6999999999999993</v>
      </c>
      <c r="D36" s="28">
        <v>6.9</v>
      </c>
      <c r="E36" s="28">
        <v>11.3</v>
      </c>
      <c r="F36" s="46">
        <v>2560</v>
      </c>
      <c r="G36" s="47">
        <v>1920</v>
      </c>
      <c r="H36" s="15"/>
      <c r="I36" s="15"/>
      <c r="O36" s="12"/>
    </row>
    <row r="37" spans="1:17" hidden="1" x14ac:dyDescent="0.2">
      <c r="A37" s="30" t="s">
        <v>60</v>
      </c>
      <c r="B37" s="31">
        <f>(C37/F37)*1000</f>
        <v>6.4102564102564097</v>
      </c>
      <c r="C37" s="50">
        <v>36</v>
      </c>
      <c r="D37" s="50">
        <v>24</v>
      </c>
      <c r="E37" s="50">
        <f t="shared" ref="E37" si="3">SQRT(C37^2+D37^2)</f>
        <v>43.266615305567875</v>
      </c>
      <c r="F37" s="51">
        <v>5616</v>
      </c>
      <c r="G37" s="52">
        <v>3744</v>
      </c>
      <c r="P37" s="13"/>
    </row>
    <row r="38" spans="1:17" hidden="1" x14ac:dyDescent="0.25">
      <c r="O38" s="1"/>
    </row>
    <row r="39" spans="1:17" hidden="1" x14ac:dyDescent="0.25">
      <c r="O39" s="14"/>
    </row>
    <row r="40" spans="1:17" hidden="1" x14ac:dyDescent="0.2">
      <c r="H40" s="33"/>
      <c r="I40" s="33"/>
      <c r="J40" s="34"/>
      <c r="N40" s="14"/>
    </row>
    <row r="41" spans="1:17" hidden="1" x14ac:dyDescent="0.25">
      <c r="K41" s="14"/>
    </row>
    <row r="42" spans="1:17" hidden="1" x14ac:dyDescent="0.25">
      <c r="K42" s="14"/>
    </row>
    <row r="43" spans="1:17" hidden="1" x14ac:dyDescent="0.25">
      <c r="H43" s="32">
        <f>G45*F45*E45</f>
        <v>21.734999999999999</v>
      </c>
      <c r="K43" s="1"/>
    </row>
    <row r="44" spans="1:17" hidden="1" x14ac:dyDescent="0.25"/>
    <row r="45" spans="1:17" hidden="1" x14ac:dyDescent="0.25">
      <c r="E45" s="32" t="s">
        <v>79</v>
      </c>
      <c r="F45" s="32" t="s">
        <v>80</v>
      </c>
      <c r="G45" s="32" t="s">
        <v>81</v>
      </c>
    </row>
    <row r="46" spans="1:17" hidden="1" x14ac:dyDescent="0.25"/>
    <row r="47" spans="1:17" hidden="1" x14ac:dyDescent="0.25"/>
    <row r="48" spans="1:17" hidden="1" x14ac:dyDescent="0.25"/>
    <row r="49" spans="8:17" hidden="1" x14ac:dyDescent="0.25"/>
    <row r="50" spans="8:17" hidden="1" x14ac:dyDescent="0.25"/>
    <row r="51" spans="8:17" hidden="1" x14ac:dyDescent="0.25"/>
    <row r="52" spans="8:17" hidden="1" x14ac:dyDescent="0.25"/>
    <row r="53" spans="8:17" hidden="1" x14ac:dyDescent="0.25"/>
    <row r="54" spans="8:17" hidden="1" x14ac:dyDescent="0.25"/>
    <row r="55" spans="8:17" hidden="1" x14ac:dyDescent="0.25"/>
    <row r="56" spans="8:17" hidden="1" x14ac:dyDescent="0.25"/>
    <row r="57" spans="8:17" hidden="1" x14ac:dyDescent="0.25"/>
    <row r="58" spans="8:17" hidden="1" x14ac:dyDescent="0.25">
      <c r="H58" s="15"/>
      <c r="I58" s="15"/>
      <c r="J58" s="15"/>
      <c r="K58" s="15"/>
      <c r="L58" s="15"/>
    </row>
    <row r="59" spans="8:17" hidden="1" x14ac:dyDescent="0.25">
      <c r="I59" s="8"/>
      <c r="J59" s="8"/>
      <c r="K59" s="8"/>
      <c r="L59" s="8"/>
      <c r="M59" s="4"/>
      <c r="O59" s="4"/>
      <c r="P59" s="4"/>
      <c r="Q59" s="4"/>
    </row>
    <row r="60" spans="8:17" hidden="1" x14ac:dyDescent="0.25">
      <c r="I60" s="8"/>
      <c r="J60" s="8"/>
      <c r="K60" s="10"/>
      <c r="L60" s="9"/>
      <c r="M60" s="6"/>
      <c r="N60" s="7"/>
      <c r="O60" s="5"/>
    </row>
    <row r="61" spans="8:17" hidden="1" x14ac:dyDescent="0.25">
      <c r="I61" s="8"/>
      <c r="J61" s="8"/>
      <c r="K61" s="10"/>
      <c r="L61" s="9"/>
      <c r="M61" s="6"/>
      <c r="O61" s="5"/>
    </row>
    <row r="62" spans="8:17" hidden="1" x14ac:dyDescent="0.25">
      <c r="I62" s="8"/>
      <c r="J62" s="8"/>
      <c r="K62" s="10"/>
      <c r="L62" s="9"/>
      <c r="M62" s="6"/>
      <c r="O62" s="5"/>
    </row>
    <row r="63" spans="8:17" hidden="1" x14ac:dyDescent="0.25">
      <c r="I63" s="8"/>
      <c r="J63" s="8"/>
      <c r="K63" s="10"/>
      <c r="L63" s="35"/>
      <c r="M63" s="6"/>
      <c r="O63" s="5"/>
    </row>
    <row r="64" spans="8:17" hidden="1" x14ac:dyDescent="0.25">
      <c r="I64" s="8"/>
      <c r="J64" s="8"/>
      <c r="K64" s="36"/>
      <c r="L64" s="6"/>
      <c r="M64" s="6"/>
      <c r="O64" s="5"/>
    </row>
    <row r="65" spans="7:19" hidden="1" x14ac:dyDescent="0.25">
      <c r="I65" s="8"/>
      <c r="J65" s="8"/>
      <c r="K65" s="10"/>
      <c r="L65" s="9"/>
      <c r="M65" s="6"/>
      <c r="O65" s="5"/>
    </row>
    <row r="66" spans="7:19" hidden="1" x14ac:dyDescent="0.25">
      <c r="I66" s="8"/>
      <c r="J66" s="8"/>
      <c r="K66" s="10"/>
      <c r="L66" s="9"/>
      <c r="M66" s="6"/>
      <c r="O66" s="5"/>
    </row>
    <row r="67" spans="7:19" hidden="1" x14ac:dyDescent="0.25">
      <c r="K67" s="5"/>
      <c r="O67" s="5"/>
    </row>
    <row r="68" spans="7:19" hidden="1" x14ac:dyDescent="0.25">
      <c r="I68" s="8"/>
      <c r="J68" s="8"/>
      <c r="K68" s="10"/>
      <c r="L68" s="9"/>
      <c r="M68" s="6"/>
      <c r="O68" s="5"/>
    </row>
    <row r="69" spans="7:19" hidden="1" x14ac:dyDescent="0.25">
      <c r="I69" s="8"/>
      <c r="J69" s="8"/>
      <c r="K69" s="10"/>
      <c r="L69" s="9"/>
      <c r="M69" s="6"/>
      <c r="O69" s="5"/>
    </row>
    <row r="70" spans="7:19" hidden="1" x14ac:dyDescent="0.25">
      <c r="I70" s="8"/>
      <c r="J70" s="8"/>
      <c r="K70" s="10"/>
      <c r="L70" s="9"/>
      <c r="M70" s="6"/>
      <c r="O70" s="5"/>
    </row>
    <row r="71" spans="7:19" hidden="1" x14ac:dyDescent="0.25">
      <c r="I71" s="8"/>
      <c r="J71" s="8"/>
      <c r="K71" s="10"/>
      <c r="L71" s="9"/>
      <c r="M71" s="6"/>
      <c r="O71" s="5"/>
    </row>
    <row r="72" spans="7:19" hidden="1" x14ac:dyDescent="0.25">
      <c r="K72" s="5"/>
      <c r="O72" s="5"/>
    </row>
    <row r="73" spans="7:19" hidden="1" x14ac:dyDescent="0.25">
      <c r="O73" s="5"/>
    </row>
    <row r="74" spans="7:19" hidden="1" x14ac:dyDescent="0.25">
      <c r="I74" s="8"/>
      <c r="J74" s="8"/>
      <c r="O74" s="5"/>
    </row>
    <row r="75" spans="7:19" hidden="1" x14ac:dyDescent="0.25">
      <c r="I75" s="8"/>
      <c r="J75" s="8"/>
      <c r="L75" s="9"/>
      <c r="M75" s="6"/>
      <c r="O75" s="5"/>
    </row>
    <row r="76" spans="7:19" hidden="1" x14ac:dyDescent="0.25">
      <c r="L76" s="8"/>
      <c r="M76" s="8"/>
      <c r="O76" s="9"/>
      <c r="P76" s="6"/>
      <c r="R76" s="5"/>
    </row>
    <row r="77" spans="7:19" hidden="1" x14ac:dyDescent="0.25">
      <c r="G77" s="2"/>
      <c r="L77" s="8"/>
      <c r="M77" s="8"/>
      <c r="O77" s="9"/>
      <c r="P77" s="6"/>
      <c r="R77" s="5"/>
    </row>
    <row r="78" spans="7:19" hidden="1" x14ac:dyDescent="0.25">
      <c r="G78" s="2"/>
      <c r="M78" s="8"/>
      <c r="N78" s="8"/>
      <c r="O78" s="10"/>
      <c r="P78" s="9"/>
      <c r="Q78" s="6"/>
      <c r="S78" s="5"/>
    </row>
    <row r="79" spans="7:19" hidden="1" x14ac:dyDescent="0.25">
      <c r="M79" s="8"/>
      <c r="N79" s="8"/>
      <c r="O79" s="10"/>
      <c r="P79" s="9"/>
      <c r="Q79" s="6"/>
      <c r="S79" s="5"/>
    </row>
    <row r="80" spans="7:19" hidden="1" x14ac:dyDescent="0.25">
      <c r="M80" s="8"/>
      <c r="N80" s="8"/>
      <c r="O80" s="11"/>
      <c r="P80" s="9"/>
      <c r="Q80" s="6"/>
      <c r="S80" s="5"/>
    </row>
    <row r="81" spans="8:19" hidden="1" x14ac:dyDescent="0.25">
      <c r="M81" s="8"/>
      <c r="N81" s="8"/>
      <c r="O81" s="8"/>
      <c r="P81" s="9"/>
      <c r="Q81" s="6"/>
      <c r="S81" s="5"/>
    </row>
    <row r="82" spans="8:19" hidden="1" x14ac:dyDescent="0.25">
      <c r="M82" s="8"/>
      <c r="N82" s="8"/>
      <c r="O82" s="10"/>
      <c r="P82" s="9"/>
      <c r="Q82" s="6"/>
      <c r="S82" s="5"/>
    </row>
    <row r="83" spans="8:19" hidden="1" x14ac:dyDescent="0.25">
      <c r="M83" s="8"/>
      <c r="N83" s="8"/>
      <c r="O83" s="10"/>
      <c r="P83" s="9"/>
      <c r="Q83" s="6"/>
      <c r="S83" s="5"/>
    </row>
    <row r="84" spans="8:19" hidden="1" x14ac:dyDescent="0.25">
      <c r="M84" s="8"/>
      <c r="N84" s="8"/>
      <c r="O84" s="10"/>
      <c r="P84" s="9"/>
      <c r="Q84" s="6"/>
      <c r="S84" s="5"/>
    </row>
    <row r="85" spans="8:19" hidden="1" x14ac:dyDescent="0.25">
      <c r="M85" s="8"/>
      <c r="N85" s="8"/>
      <c r="O85" s="10"/>
      <c r="P85" s="9"/>
      <c r="Q85" s="6"/>
      <c r="S85" s="5"/>
    </row>
    <row r="86" spans="8:19" hidden="1" x14ac:dyDescent="0.25">
      <c r="M86" s="8"/>
      <c r="N86" s="8"/>
      <c r="O86" s="10"/>
      <c r="P86" s="9"/>
      <c r="Q86" s="6"/>
      <c r="S86" s="5"/>
    </row>
    <row r="87" spans="8:19" hidden="1" x14ac:dyDescent="0.25">
      <c r="M87" s="8"/>
      <c r="N87" s="8"/>
      <c r="O87" s="10"/>
      <c r="P87" s="9"/>
      <c r="Q87" s="6"/>
      <c r="S87" s="5"/>
    </row>
    <row r="88" spans="8:19" hidden="1" x14ac:dyDescent="0.25">
      <c r="M88" s="8"/>
      <c r="N88" s="8"/>
      <c r="O88" s="10"/>
      <c r="P88" s="9"/>
      <c r="Q88" s="6"/>
      <c r="S88" s="5"/>
    </row>
    <row r="89" spans="8:19" hidden="1" x14ac:dyDescent="0.25">
      <c r="L89" s="37"/>
      <c r="M89" s="8"/>
      <c r="N89" s="8"/>
      <c r="O89" s="10"/>
      <c r="P89" s="9"/>
      <c r="Q89" s="6"/>
      <c r="S89" s="5"/>
    </row>
    <row r="90" spans="8:19" hidden="1" x14ac:dyDescent="0.25">
      <c r="L90" s="5"/>
      <c r="M90" s="8"/>
      <c r="N90" s="8"/>
      <c r="O90" s="11"/>
      <c r="P90" s="9"/>
      <c r="Q90" s="6"/>
    </row>
    <row r="91" spans="8:19" hidden="1" x14ac:dyDescent="0.25">
      <c r="M91" s="38"/>
    </row>
    <row r="92" spans="8:19" hidden="1" x14ac:dyDescent="0.25"/>
    <row r="93" spans="8:19" hidden="1" x14ac:dyDescent="0.25">
      <c r="H93" s="12"/>
      <c r="J93" s="15"/>
      <c r="K93" s="15"/>
    </row>
    <row r="94" spans="8:19" hidden="1" x14ac:dyDescent="0.25"/>
    <row r="95" spans="8:19" hidden="1" x14ac:dyDescent="0.25"/>
    <row r="96" spans="8:19" hidden="1" x14ac:dyDescent="0.25"/>
    <row r="97" spans="8:21" hidden="1" x14ac:dyDescent="0.25"/>
    <row r="98" spans="8:21" hidden="1" x14ac:dyDescent="0.25"/>
    <row r="99" spans="8:21" hidden="1" x14ac:dyDescent="0.25">
      <c r="T99" s="39"/>
      <c r="U99" s="39"/>
    </row>
    <row r="100" spans="8:21" hidden="1" x14ac:dyDescent="0.25">
      <c r="T100" s="39"/>
      <c r="U100" s="39"/>
    </row>
    <row r="101" spans="8:21" hidden="1" x14ac:dyDescent="0.25">
      <c r="T101" s="39"/>
      <c r="U101" s="39"/>
    </row>
    <row r="102" spans="8:21" hidden="1" x14ac:dyDescent="0.25">
      <c r="H102" s="40"/>
      <c r="T102" s="39"/>
      <c r="U102" s="39"/>
    </row>
    <row r="103" spans="8:21" hidden="1" x14ac:dyDescent="0.25">
      <c r="T103" s="39"/>
      <c r="U103" s="39"/>
    </row>
    <row r="104" spans="8:21" hidden="1" x14ac:dyDescent="0.25">
      <c r="T104" s="39"/>
      <c r="U104" s="39"/>
    </row>
    <row r="105" spans="8:21" hidden="1" x14ac:dyDescent="0.25">
      <c r="T105" s="39"/>
      <c r="U105" s="39"/>
    </row>
    <row r="106" spans="8:21" hidden="1" x14ac:dyDescent="0.25">
      <c r="T106" s="39"/>
      <c r="U106" s="39"/>
    </row>
    <row r="107" spans="8:21" hidden="1" x14ac:dyDescent="0.25">
      <c r="T107" s="39"/>
      <c r="U107" s="39"/>
    </row>
    <row r="108" spans="8:21" hidden="1" x14ac:dyDescent="0.25">
      <c r="T108" s="39"/>
      <c r="U108" s="39"/>
    </row>
    <row r="109" spans="8:21" hidden="1" x14ac:dyDescent="0.25">
      <c r="T109" s="39"/>
      <c r="U109" s="39"/>
    </row>
    <row r="110" spans="8:21" hidden="1" x14ac:dyDescent="0.25">
      <c r="H110" s="4"/>
      <c r="T110" s="39"/>
      <c r="U110" s="39"/>
    </row>
    <row r="111" spans="8:21" hidden="1" x14ac:dyDescent="0.25">
      <c r="T111" s="39"/>
      <c r="U111" s="39"/>
    </row>
    <row r="112" spans="8:21" hidden="1" x14ac:dyDescent="0.25">
      <c r="T112" s="39"/>
      <c r="U112" s="39"/>
    </row>
    <row r="113" spans="8:21" hidden="1" x14ac:dyDescent="0.25">
      <c r="T113" s="39"/>
      <c r="U113" s="39"/>
    </row>
    <row r="114" spans="8:21" hidden="1" x14ac:dyDescent="0.25">
      <c r="T114" s="39"/>
      <c r="U114" s="39"/>
    </row>
    <row r="115" spans="8:21" hidden="1" x14ac:dyDescent="0.25">
      <c r="T115" s="39"/>
      <c r="U115" s="39"/>
    </row>
    <row r="116" spans="8:21" hidden="1" x14ac:dyDescent="0.25">
      <c r="T116" s="39"/>
      <c r="U116" s="39"/>
    </row>
    <row r="117" spans="8:21" hidden="1" x14ac:dyDescent="0.25">
      <c r="T117" s="39"/>
      <c r="U117" s="39"/>
    </row>
    <row r="118" spans="8:21" hidden="1" x14ac:dyDescent="0.25">
      <c r="T118" s="39"/>
      <c r="U118" s="39"/>
    </row>
    <row r="119" spans="8:21" hidden="1" x14ac:dyDescent="0.25"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8:21" hidden="1" x14ac:dyDescent="0.25"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8:21" hidden="1" x14ac:dyDescent="0.25"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8:21" hidden="1" x14ac:dyDescent="0.25"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8:21" hidden="1" x14ac:dyDescent="0.25"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8:21" hidden="1" x14ac:dyDescent="0.25"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8:21" hidden="1" x14ac:dyDescent="0.25"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8:21" hidden="1" x14ac:dyDescent="0.25"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8:21" hidden="1" x14ac:dyDescent="0.25"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8:21" hidden="1" x14ac:dyDescent="0.25"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8:21" hidden="1" x14ac:dyDescent="0.25"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8:21" hidden="1" x14ac:dyDescent="0.25"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8:21" hidden="1" x14ac:dyDescent="0.25"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8:21" hidden="1" x14ac:dyDescent="0.25"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8:21" hidden="1" x14ac:dyDescent="0.25"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8:21" hidden="1" x14ac:dyDescent="0.25"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8:21" hidden="1" x14ac:dyDescent="0.25"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8:21" hidden="1" x14ac:dyDescent="0.25"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8:21" hidden="1" x14ac:dyDescent="0.25"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8:21" hidden="1" x14ac:dyDescent="0.25"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8:21" hidden="1" x14ac:dyDescent="0.25"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8:21" hidden="1" x14ac:dyDescent="0.25"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8:21" hidden="1" x14ac:dyDescent="0.25"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8:21" hidden="1" x14ac:dyDescent="0.25"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8:21" hidden="1" x14ac:dyDescent="0.25"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8:21" hidden="1" x14ac:dyDescent="0.25"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8:21" hidden="1" x14ac:dyDescent="0.25"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8:21" hidden="1" x14ac:dyDescent="0.25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8:21" hidden="1" x14ac:dyDescent="0.25"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8:21" hidden="1" x14ac:dyDescent="0.25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8:21" hidden="1" x14ac:dyDescent="0.25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8:21" hidden="1" x14ac:dyDescent="0.25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8:21" hidden="1" x14ac:dyDescent="0.25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8:21" hidden="1" x14ac:dyDescent="0.25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8:21" hidden="1" x14ac:dyDescent="0.25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8:21" hidden="1" x14ac:dyDescent="0.25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8:21" hidden="1" x14ac:dyDescent="0.25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8:21" hidden="1" x14ac:dyDescent="0.25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8:21" hidden="1" x14ac:dyDescent="0.25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8:21" hidden="1" x14ac:dyDescent="0.25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8:21" hidden="1" x14ac:dyDescent="0.25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8:21" hidden="1" x14ac:dyDescent="0.25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8:21" hidden="1" x14ac:dyDescent="0.25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8:21" hidden="1" x14ac:dyDescent="0.25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8:21" hidden="1" x14ac:dyDescent="0.25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8:21" hidden="1" x14ac:dyDescent="0.25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8:21" hidden="1" x14ac:dyDescent="0.25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8:21" hidden="1" x14ac:dyDescent="0.25"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8:21" hidden="1" x14ac:dyDescent="0.25"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8:21" hidden="1" x14ac:dyDescent="0.25"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8:21" hidden="1" x14ac:dyDescent="0.25"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8:21" hidden="1" x14ac:dyDescent="0.25"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8:21" hidden="1" x14ac:dyDescent="0.25"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8:21" hidden="1" x14ac:dyDescent="0.25"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8:21" hidden="1" x14ac:dyDescent="0.25"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8:21" hidden="1" x14ac:dyDescent="0.25"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8:21" hidden="1" x14ac:dyDescent="0.25"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8:21" hidden="1" x14ac:dyDescent="0.25"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8:21" hidden="1" x14ac:dyDescent="0.25"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8:21" hidden="1" x14ac:dyDescent="0.25"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8:21" hidden="1" x14ac:dyDescent="0.25"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8:21" hidden="1" x14ac:dyDescent="0.25"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8:21" hidden="1" x14ac:dyDescent="0.25"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8:21" hidden="1" x14ac:dyDescent="0.25"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8:21" hidden="1" x14ac:dyDescent="0.25"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8:21" hidden="1" x14ac:dyDescent="0.25"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8:21" hidden="1" x14ac:dyDescent="0.25"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8:21" hidden="1" x14ac:dyDescent="0.25"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8:21" hidden="1" x14ac:dyDescent="0.25"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8:21" hidden="1" x14ac:dyDescent="0.25"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8:21" hidden="1" x14ac:dyDescent="0.25"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8:21" hidden="1" x14ac:dyDescent="0.25"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8:21" hidden="1" x14ac:dyDescent="0.25"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8:21" hidden="1" x14ac:dyDescent="0.25"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8:19" hidden="1" x14ac:dyDescent="0.25"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8:19" hidden="1" x14ac:dyDescent="0.25"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8:19" hidden="1" x14ac:dyDescent="0.25"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8:19" hidden="1" x14ac:dyDescent="0.25"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8:19" hidden="1" x14ac:dyDescent="0.25"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8:19" hidden="1" x14ac:dyDescent="0.25"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</sheetData>
  <sheetProtection selectLockedCells="1" selectUn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calculator</vt:lpstr>
      <vt:lpstr>reference</vt:lpstr>
      <vt:lpstr>reference!ADAPTER</vt:lpstr>
      <vt:lpstr>ADAPTER</vt:lpstr>
      <vt:lpstr>CAMERA_ADAPTER</vt:lpstr>
      <vt:lpstr>reference!Camera_Pixel_size</vt:lpstr>
      <vt:lpstr>Camera_Pixel_Size</vt:lpstr>
      <vt:lpstr>EYEPIECES_FOV</vt:lpstr>
      <vt:lpstr>FOV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Pyrgaki, Christina</dc:creator>
  <cp:lastModifiedBy>Pratt, Tim</cp:lastModifiedBy>
  <dcterms:created xsi:type="dcterms:W3CDTF">2014-04-03T19:10:53Z</dcterms:created>
  <dcterms:modified xsi:type="dcterms:W3CDTF">2016-01-15T23:38:44Z</dcterms:modified>
</cp:coreProperties>
</file>